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ocuments\0.01 RAWSEP\Web 57DHYAF\Web 57DHYAFZ News\Web 57DHYAFZZ Ukraine bombed\Web 57DHYAFZZF\Web 57DHYAFZZFL\Web 57DHYAFZZFLZ\Web 57DHYAFZZFLZF analysis of Coast\"/>
    </mc:Choice>
  </mc:AlternateContent>
  <xr:revisionPtr revIDLastSave="0" documentId="13_ncr:1_{DAFA7076-9EF7-44F0-84A7-A934E71FE3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ZEA to June" sheetId="1" r:id="rId1"/>
    <sheet name="LZEB to June" sheetId="2" r:id="rId2"/>
    <sheet name="LZEC to June" sheetId="3" r:id="rId3"/>
    <sheet name="LZED to June" sheetId="4" r:id="rId4"/>
    <sheet name="LZEDAtoD to June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P11" i="3" l="1"/>
  <c r="CP10" i="3"/>
  <c r="BD11" i="1"/>
  <c r="BD10" i="1"/>
  <c r="BK12" i="2"/>
  <c r="BK11" i="2"/>
  <c r="BM12" i="2"/>
  <c r="BM11" i="2"/>
  <c r="BF11" i="1"/>
  <c r="BF10" i="1"/>
  <c r="CR10" i="3"/>
  <c r="C12" i="4"/>
  <c r="D12" i="4" s="1"/>
  <c r="E12" i="4" s="1"/>
  <c r="F12" i="4" s="1"/>
  <c r="G12" i="4" s="1"/>
  <c r="H12" i="4" s="1"/>
  <c r="I12" i="4" s="1"/>
  <c r="J11" i="4"/>
  <c r="I11" i="4"/>
  <c r="H11" i="4"/>
  <c r="G11" i="4"/>
  <c r="F11" i="4"/>
  <c r="E11" i="4"/>
  <c r="D11" i="4"/>
  <c r="C11" i="4"/>
  <c r="B11" i="4"/>
  <c r="C5" i="4"/>
  <c r="D5" i="4" s="1"/>
  <c r="E5" i="4" s="1"/>
  <c r="F5" i="4" s="1"/>
  <c r="G5" i="4" s="1"/>
  <c r="H5" i="4" s="1"/>
  <c r="I5" i="4" s="1"/>
  <c r="I4" i="4"/>
  <c r="H4" i="4"/>
  <c r="G4" i="4"/>
  <c r="F4" i="4"/>
  <c r="E4" i="4"/>
  <c r="D4" i="4"/>
  <c r="C4" i="4"/>
  <c r="B4" i="4"/>
  <c r="C12" i="3"/>
  <c r="D12" i="3" s="1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V12" i="3" s="1"/>
  <c r="W12" i="3" s="1"/>
  <c r="X12" i="3" s="1"/>
  <c r="Y12" i="3" s="1"/>
  <c r="Z12" i="3" s="1"/>
  <c r="AA12" i="3" s="1"/>
  <c r="AB12" i="3" s="1"/>
  <c r="AC12" i="3" s="1"/>
  <c r="AD12" i="3" s="1"/>
  <c r="AE12" i="3" s="1"/>
  <c r="AF12" i="3" s="1"/>
  <c r="AG12" i="3" s="1"/>
  <c r="AH12" i="3" s="1"/>
  <c r="AI12" i="3" s="1"/>
  <c r="AJ12" i="3" s="1"/>
  <c r="AK12" i="3" s="1"/>
  <c r="AL12" i="3" s="1"/>
  <c r="AM12" i="3" s="1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AX12" i="3" s="1"/>
  <c r="AY12" i="3" s="1"/>
  <c r="AZ12" i="3" s="1"/>
  <c r="BA12" i="3" s="1"/>
  <c r="BB12" i="3" s="1"/>
  <c r="BC12" i="3" s="1"/>
  <c r="BD12" i="3" s="1"/>
  <c r="BE12" i="3" s="1"/>
  <c r="BF12" i="3" s="1"/>
  <c r="BG12" i="3" s="1"/>
  <c r="BH12" i="3" s="1"/>
  <c r="BI12" i="3" s="1"/>
  <c r="BJ12" i="3" s="1"/>
  <c r="BK12" i="3" s="1"/>
  <c r="BL12" i="3" s="1"/>
  <c r="BM12" i="3" s="1"/>
  <c r="BN12" i="3" s="1"/>
  <c r="BO12" i="3" s="1"/>
  <c r="BP12" i="3" s="1"/>
  <c r="BQ12" i="3" s="1"/>
  <c r="BR12" i="3" s="1"/>
  <c r="BS12" i="3" s="1"/>
  <c r="BT12" i="3" s="1"/>
  <c r="BU12" i="3" s="1"/>
  <c r="BV12" i="3" s="1"/>
  <c r="BW12" i="3" s="1"/>
  <c r="BX12" i="3" s="1"/>
  <c r="BY12" i="3" s="1"/>
  <c r="BZ12" i="3" s="1"/>
  <c r="CA12" i="3" s="1"/>
  <c r="CB12" i="3" s="1"/>
  <c r="CC12" i="3" s="1"/>
  <c r="CD12" i="3" s="1"/>
  <c r="CE12" i="3" s="1"/>
  <c r="CF12" i="3" s="1"/>
  <c r="CG12" i="3" s="1"/>
  <c r="CH12" i="3" s="1"/>
  <c r="CI12" i="3" s="1"/>
  <c r="CJ12" i="3" s="1"/>
  <c r="CK12" i="3" s="1"/>
  <c r="CL12" i="3" s="1"/>
  <c r="CM12" i="3" s="1"/>
  <c r="CN12" i="3" s="1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CR11" i="3" s="1"/>
  <c r="C5" i="3"/>
  <c r="D5" i="3" s="1"/>
  <c r="E5" i="3" s="1"/>
  <c r="F5" i="3" s="1"/>
  <c r="G5" i="3" s="1"/>
  <c r="H5" i="3" s="1"/>
  <c r="I5" i="3" s="1"/>
  <c r="J5" i="3" s="1"/>
  <c r="K5" i="3" s="1"/>
  <c r="L5" i="3" s="1"/>
  <c r="M5" i="3" s="1"/>
  <c r="N5" i="3" s="1"/>
  <c r="O5" i="3" s="1"/>
  <c r="P5" i="3" s="1"/>
  <c r="Q5" i="3" s="1"/>
  <c r="R5" i="3" s="1"/>
  <c r="S5" i="3" s="1"/>
  <c r="T5" i="3" s="1"/>
  <c r="U5" i="3" s="1"/>
  <c r="V5" i="3" s="1"/>
  <c r="W5" i="3" s="1"/>
  <c r="X5" i="3" s="1"/>
  <c r="Y5" i="3" s="1"/>
  <c r="Z5" i="3" s="1"/>
  <c r="AA5" i="3" s="1"/>
  <c r="AB5" i="3" s="1"/>
  <c r="AC5" i="3" s="1"/>
  <c r="AD5" i="3" s="1"/>
  <c r="AE5" i="3" s="1"/>
  <c r="AF5" i="3" s="1"/>
  <c r="AG5" i="3" s="1"/>
  <c r="AH5" i="3" s="1"/>
  <c r="AI5" i="3" s="1"/>
  <c r="AJ5" i="3" s="1"/>
  <c r="AK5" i="3" s="1"/>
  <c r="AL5" i="3" s="1"/>
  <c r="AM5" i="3" s="1"/>
  <c r="AN5" i="3" s="1"/>
  <c r="AO5" i="3" s="1"/>
  <c r="AP5" i="3" s="1"/>
  <c r="AQ5" i="3" s="1"/>
  <c r="AR5" i="3" s="1"/>
  <c r="AS5" i="3" s="1"/>
  <c r="AT5" i="3" s="1"/>
  <c r="AU5" i="3" s="1"/>
  <c r="AV5" i="3" s="1"/>
  <c r="AW5" i="3" s="1"/>
  <c r="AX5" i="3" s="1"/>
  <c r="AY5" i="3" s="1"/>
  <c r="AZ5" i="3" s="1"/>
  <c r="BA5" i="3" s="1"/>
  <c r="BB5" i="3" s="1"/>
  <c r="BC5" i="3" s="1"/>
  <c r="BD5" i="3" s="1"/>
  <c r="BE5" i="3" s="1"/>
  <c r="BF5" i="3" s="1"/>
  <c r="BG5" i="3" s="1"/>
  <c r="BH5" i="3" s="1"/>
  <c r="BI5" i="3" s="1"/>
  <c r="BJ5" i="3" s="1"/>
  <c r="BK5" i="3" s="1"/>
  <c r="BL5" i="3" s="1"/>
  <c r="BM5" i="3" s="1"/>
  <c r="BN5" i="3" s="1"/>
  <c r="BO5" i="3" s="1"/>
  <c r="BP5" i="3" s="1"/>
  <c r="BQ5" i="3" s="1"/>
  <c r="BR5" i="3" s="1"/>
  <c r="BS5" i="3" s="1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C5" i="2"/>
  <c r="D5" i="2" s="1"/>
  <c r="E5" i="2" s="1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X5" i="2" s="1"/>
  <c r="Y5" i="2" s="1"/>
  <c r="Z5" i="2" s="1"/>
  <c r="AA5" i="2" s="1"/>
  <c r="AB5" i="2" s="1"/>
  <c r="AC5" i="2" s="1"/>
  <c r="AD5" i="2" s="1"/>
  <c r="AE5" i="2" s="1"/>
  <c r="AF5" i="2" s="1"/>
  <c r="AG5" i="2" s="1"/>
  <c r="AH5" i="2" s="1"/>
  <c r="AI5" i="2" s="1"/>
  <c r="AJ5" i="2" s="1"/>
  <c r="AK5" i="2" s="1"/>
  <c r="AL5" i="2" s="1"/>
  <c r="AM5" i="2" s="1"/>
  <c r="AN5" i="2" s="1"/>
  <c r="AO5" i="2" s="1"/>
  <c r="AP5" i="2" s="1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V13" i="1"/>
  <c r="S13" i="1"/>
  <c r="E13" i="1"/>
  <c r="C12" i="1"/>
  <c r="D12" i="1" s="1"/>
  <c r="E12" i="1" s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S6" i="1"/>
  <c r="P6" i="1"/>
  <c r="E6" i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K5" i="1" s="1"/>
  <c r="AL5" i="1" s="1"/>
  <c r="AM5" i="1" s="1"/>
  <c r="AN5" i="1" s="1"/>
  <c r="AO5" i="1" s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<sst xmlns="http://schemas.openxmlformats.org/spreadsheetml/2006/main" count="825" uniqueCount="406">
  <si>
    <t>Monitor Name</t>
  </si>
  <si>
    <t>30A</t>
  </si>
  <si>
    <t>43.048414707517445 A</t>
  </si>
  <si>
    <t>9 N. Third A</t>
  </si>
  <si>
    <t>950 Clarence Ct B</t>
  </si>
  <si>
    <t>APT Touchstone A</t>
  </si>
  <si>
    <t>APT-HILL A</t>
  </si>
  <si>
    <t>Berry2 B</t>
  </si>
  <si>
    <t>BristolWI B</t>
  </si>
  <si>
    <t>Castle Oaks, Waunakee B</t>
  </si>
  <si>
    <t>CCB room 115 A</t>
  </si>
  <si>
    <t>Cross St &amp;amp; Briar Hill A</t>
  </si>
  <si>
    <t>Daniel A</t>
  </si>
  <si>
    <t>Dudgeon-Monroe A</t>
  </si>
  <si>
    <t>Elmside Circle Park A</t>
  </si>
  <si>
    <t>Emil st engineering 1st floor offices B</t>
  </si>
  <si>
    <t>Faircrest A</t>
  </si>
  <si>
    <t>FORT HEALTHCARE A</t>
  </si>
  <si>
    <t>Gary &amp;amp; Elinor B</t>
  </si>
  <si>
    <t>GoPackOutside A</t>
  </si>
  <si>
    <t>Griffin A</t>
  </si>
  <si>
    <t>Hickory Hills A</t>
  </si>
  <si>
    <t>Irvington Hope A</t>
  </si>
  <si>
    <t>Lacy Heights B</t>
  </si>
  <si>
    <t>LAWD3 A</t>
  </si>
  <si>
    <t>LAWD5 A</t>
  </si>
  <si>
    <t>Love My Air Wisconsin: Madison Children's Museum (MCM) A</t>
  </si>
  <si>
    <t>McClellan Park, Madison WI B</t>
  </si>
  <si>
    <t>Miami, Wisconsin A</t>
  </si>
  <si>
    <t>Nordic Ridge, Stoughton, WI A</t>
  </si>
  <si>
    <t>Orton Park A</t>
  </si>
  <si>
    <t>Rutledge B</t>
  </si>
  <si>
    <t>SASY1A A</t>
  </si>
  <si>
    <t>Sasy7a A</t>
  </si>
  <si>
    <t>Sensing sam A</t>
  </si>
  <si>
    <t>Shorewood Hills A</t>
  </si>
  <si>
    <t>Stoughton, WI A</t>
  </si>
  <si>
    <t>Tuggle Lane A</t>
  </si>
  <si>
    <t>Tumbledown B</t>
  </si>
  <si>
    <t>Waltz Park A</t>
  </si>
  <si>
    <t>Wholly Rooted Farm A</t>
  </si>
  <si>
    <t>Month of June 2026</t>
  </si>
  <si>
    <t>PA times .514 plus 1.8304</t>
  </si>
  <si>
    <t>Monitor Number</t>
  </si>
  <si>
    <t>Municipality</t>
  </si>
  <si>
    <t>Mendota Northside, Madison, Wisconsin</t>
  </si>
  <si>
    <t>Westport Wisconsin</t>
  </si>
  <si>
    <t>Madison Wisconsin</t>
  </si>
  <si>
    <t>Spring Green Wisconsin</t>
  </si>
  <si>
    <t>Berry Wisconsin</t>
  </si>
  <si>
    <t>Sun Prairie, Wisconsin</t>
  </si>
  <si>
    <t>Waunakee Wisconsin</t>
  </si>
  <si>
    <t>Briar Hill Wisconsin</t>
  </si>
  <si>
    <t>Black Earth Wisconsin</t>
  </si>
  <si>
    <t>Fort Atkinson Wisconsin</t>
  </si>
  <si>
    <t>Maple Bluff Wisconsin</t>
  </si>
  <si>
    <t>Deforest Wisconsin</t>
  </si>
  <si>
    <t>Mount Horeb Wisconsin</t>
  </si>
  <si>
    <t>Fitchburg Wisconsin</t>
  </si>
  <si>
    <t>Stoughton Wisconsin</t>
  </si>
  <si>
    <t>Shorewood Wisconsin</t>
  </si>
  <si>
    <t>Middleton Wisconsin</t>
  </si>
  <si>
    <t>Deerfield Wisconsin</t>
  </si>
  <si>
    <t>LZEA</t>
  </si>
  <si>
    <t>30 A</t>
  </si>
  <si>
    <t>CCB room 115 B</t>
  </si>
  <si>
    <t>Cross St &amp; Briar Hill A</t>
  </si>
  <si>
    <t>Dolphin House B</t>
  </si>
  <si>
    <t>Dubuque Air Quality monitors 2 A</t>
  </si>
  <si>
    <t>Edgerton High School A</t>
  </si>
  <si>
    <t>Gary &amp; Elinor A</t>
  </si>
  <si>
    <t>Glacial Crest A</t>
  </si>
  <si>
    <t>GoPackInside B</t>
  </si>
  <si>
    <t>Hickory Hills B</t>
  </si>
  <si>
    <t>Hillsboro B</t>
  </si>
  <si>
    <t>Jefferson County Health Department A</t>
  </si>
  <si>
    <t>LAWD5 B</t>
  </si>
  <si>
    <t>Love My Air Wisconsin: Madison Children's Museum (MCM) B</t>
  </si>
  <si>
    <t>McClellan Park, Madison WI A</t>
  </si>
  <si>
    <t>Midvale &amp; Southwest Commuter Path 🦬 B</t>
  </si>
  <si>
    <t>Portage A</t>
  </si>
  <si>
    <t>Rock River Community Clinic - Watertown A</t>
  </si>
  <si>
    <t>Shorewood A</t>
  </si>
  <si>
    <t>Town of Palmyra B</t>
  </si>
  <si>
    <t>Tuggle Lane B</t>
  </si>
  <si>
    <t>Viroqua B</t>
  </si>
  <si>
    <t>Month of July 2026</t>
  </si>
  <si>
    <t>Madison Wisconsin Northeast</t>
  </si>
  <si>
    <t>Dubuque Iowa</t>
  </si>
  <si>
    <t>Edgerton Wisconsin</t>
  </si>
  <si>
    <t>Whitewater Wisconsin</t>
  </si>
  <si>
    <t>Hillsboro in Vernon County Wisconsin</t>
  </si>
  <si>
    <t>Jefferson County Wisconsin</t>
  </si>
  <si>
    <t>Portage County Wisconsin</t>
  </si>
  <si>
    <t>Watertown in Jefferson and Rock Counties Wisconsin</t>
  </si>
  <si>
    <t>Palmyra in Jefferson County Wisconsin</t>
  </si>
  <si>
    <t>Viroqua in Vernon County Wisconsin</t>
  </si>
  <si>
    <t>June</t>
  </si>
  <si>
    <t>Monitor name</t>
  </si>
  <si>
    <t>Backyard A</t>
  </si>
  <si>
    <t>Bay View A</t>
  </si>
  <si>
    <t>Bayside, WI A</t>
  </si>
  <si>
    <t>Beloit College A</t>
  </si>
  <si>
    <t>Beloit Memorial High School B</t>
  </si>
  <si>
    <t>Blackhawk Technical College B</t>
  </si>
  <si>
    <t>Brookhill Estates A</t>
  </si>
  <si>
    <t>Cedarburg, WI A</t>
  </si>
  <si>
    <t>Clinton Elementary School B</t>
  </si>
  <si>
    <t>Delafield, WI A</t>
  </si>
  <si>
    <t>Eagle Spring Lake B</t>
  </si>
  <si>
    <t>Escuela Verde, river-facing B</t>
  </si>
  <si>
    <t>Evansville High School A</t>
  </si>
  <si>
    <t>Franklin Wisconsin</t>
  </si>
  <si>
    <t>GS703 B</t>
  </si>
  <si>
    <t>Heights A</t>
  </si>
  <si>
    <t>Heritage Hills A</t>
  </si>
  <si>
    <t>Love My Air Wisconsin Converse Elementary School A</t>
  </si>
  <si>
    <t>Love My Air Wisconsin Fruzen Middle School A</t>
  </si>
  <si>
    <t>Love My Air Wisconsin Gaston Elementary School B</t>
  </si>
  <si>
    <t>Love My Air Wisconsin Todd Elementary School A</t>
  </si>
  <si>
    <t>Love My Air Wisconsin: Aldrich Elementary School A</t>
  </si>
  <si>
    <t>Love My Air Wisconsin: Allen Field Elementary School, MPS B</t>
  </si>
  <si>
    <t>Love My Air Wisconsin: Browning School, MPS A</t>
  </si>
  <si>
    <t>Love My Air Wisconsin: Carson Academy, MPS B</t>
  </si>
  <si>
    <t>Love My Air Wisconsin: Discovery World A</t>
  </si>
  <si>
    <t>Love My Air Wisconsin: EB Shurts Fox River Sanctuary A</t>
  </si>
  <si>
    <t>Love My Air Wisconsin: Hopkins Lloyd School, MPS B</t>
  </si>
  <si>
    <t>Love My Air Wisconsin: James Madison Academy, MPS A</t>
  </si>
  <si>
    <t>Love My Air Wisconsin: Milwaukee Highschool of the Arts B</t>
  </si>
  <si>
    <t>Love My Air Wisconsin: OW Holmes School, MPS B</t>
  </si>
  <si>
    <t>Love My Air Wisconsin: Reagan High School, MPS B</t>
  </si>
  <si>
    <t>Love My Air Wisconsin: River Trail School A</t>
  </si>
  <si>
    <t>Love My Air Wisconsin: Sherman Multicultural Arts School A</t>
  </si>
  <si>
    <t>Love My Air Wisconsin: Starms Discovery Learning Center, MPS B</t>
  </si>
  <si>
    <t>Love My Air Wisconsin: Westside Academy, MPS A</t>
  </si>
  <si>
    <t>Merrill Community Center A</t>
  </si>
  <si>
    <t>Milton High School A</t>
  </si>
  <si>
    <t>MPD District 2 A</t>
  </si>
  <si>
    <t>Nature at the Confluence A</t>
  </si>
  <si>
    <t>Parkview High School A</t>
  </si>
  <si>
    <t>ROC5150 A</t>
  </si>
  <si>
    <t>Rock County Courthouse A</t>
  </si>
  <si>
    <t>Rock County Public Health B</t>
  </si>
  <si>
    <t>Shorewood East A</t>
  </si>
  <si>
    <t>Stone Bank B</t>
  </si>
  <si>
    <t>Tanglewood, Brookfield A</t>
  </si>
  <si>
    <t>W St. Paul Ave A</t>
  </si>
  <si>
    <t>Welty Environmental Center B</t>
  </si>
  <si>
    <t>Wisconsin EcoLatinos" B"</t>
  </si>
  <si>
    <t>Woodridge A</t>
  </si>
  <si>
    <t>WV9U A</t>
  </si>
  <si>
    <t>Milwaukee Wisconsin</t>
  </si>
  <si>
    <t>Bay View Wisconsin</t>
  </si>
  <si>
    <t>Beloit Wisconsin</t>
  </si>
  <si>
    <t>Cedarburg Wisconsin</t>
  </si>
  <si>
    <t>Clinton Wisconsin</t>
  </si>
  <si>
    <t>Delafield Wisconsin</t>
  </si>
  <si>
    <t>Eagle Spring Lake Wisconsin</t>
  </si>
  <si>
    <t>Evansville Wisconsin</t>
  </si>
  <si>
    <t>Glacial Crest Wisconsin</t>
  </si>
  <si>
    <t>Milton Wisconsin</t>
  </si>
  <si>
    <t>Rock County Wisconsin</t>
  </si>
  <si>
    <t>LZEB</t>
  </si>
  <si>
    <t>Oak Creek in Milwaukee County Wisconsin</t>
  </si>
  <si>
    <t>Base Station Beta in Monroe County Wisconsin</t>
  </si>
  <si>
    <t>Garden Prairie in Boone County Illinois</t>
  </si>
  <si>
    <t>Genesee Preserve in Waukesha County Wisconsin</t>
  </si>
  <si>
    <t>Whitefish Bay in Milwaukee County Wisconsin</t>
  </si>
  <si>
    <t>Air Products Oak Creek, WI B</t>
  </si>
  <si>
    <t>Base station Beta B</t>
  </si>
  <si>
    <t>Bayside, WI B</t>
  </si>
  <si>
    <t>Franklin, WI B</t>
  </si>
  <si>
    <t>Garden Prairie Intermediate B</t>
  </si>
  <si>
    <t>Genesee Preserve A</t>
  </si>
  <si>
    <t>Love My Air Wisconsin Gaston Elementary School A</t>
  </si>
  <si>
    <t>Love My Air Wisconsin: Aldrich Elementary School B</t>
  </si>
  <si>
    <t>Love My Air Wisconsin: Carson Academy, MPS A</t>
  </si>
  <si>
    <t>Love My Air Wisconsin: Hawthorne School B</t>
  </si>
  <si>
    <t>Love My Air Wisconsin: Reagan High School, MPS A</t>
  </si>
  <si>
    <t>Love My Air Wisconsin: Vincent High School A</t>
  </si>
  <si>
    <t>Stone Bank A</t>
  </si>
  <si>
    <t>Stone Bank WI B</t>
  </si>
  <si>
    <t>Whitefish Bay B</t>
  </si>
  <si>
    <t>1033 Blazing Star Blvd B</t>
  </si>
  <si>
    <t>42xx Glidden Drive A</t>
  </si>
  <si>
    <t>Amery B</t>
  </si>
  <si>
    <t>AMICK A</t>
  </si>
  <si>
    <t>ASHLAND, WI near Northland College A</t>
  </si>
  <si>
    <t>Bailey's Harbor B</t>
  </si>
  <si>
    <t>Bear's Air Station B</t>
  </si>
  <si>
    <t>Big Lake A</t>
  </si>
  <si>
    <t>Cable, WI B</t>
  </si>
  <si>
    <t>Central Stevens Point A</t>
  </si>
  <si>
    <t>Chetek 5 A</t>
  </si>
  <si>
    <t>Chippewa Falls High School A</t>
  </si>
  <si>
    <t>City of Menasha (Health Department) B</t>
  </si>
  <si>
    <t>Crystal Cave A</t>
  </si>
  <si>
    <t>Deer A</t>
  </si>
  <si>
    <t>Diamond Lake 54548 A</t>
  </si>
  <si>
    <t>East Twin Lake B</t>
  </si>
  <si>
    <t>Edgewood A</t>
  </si>
  <si>
    <t>Ellsworth, WI A</t>
  </si>
  <si>
    <t>Eureka Center A</t>
  </si>
  <si>
    <t>Fox Crossing Fire Department A</t>
  </si>
  <si>
    <t>FVDC B</t>
  </si>
  <si>
    <t>Greens Coulee A</t>
  </si>
  <si>
    <t>Hayward, WI A</t>
  </si>
  <si>
    <t>Hillsboro A</t>
  </si>
  <si>
    <t>Hixton B</t>
  </si>
  <si>
    <t>Huron Neighborhood A</t>
  </si>
  <si>
    <t>Interstate State Park A</t>
  </si>
  <si>
    <t>Johnson Lake Sunset Acres A</t>
  </si>
  <si>
    <t>Lamborn_&amp;amp;_17th B</t>
  </si>
  <si>
    <t>Legend Lake B</t>
  </si>
  <si>
    <t>Lilacair A</t>
  </si>
  <si>
    <t>Manitowoc South B</t>
  </si>
  <si>
    <t>Manor B</t>
  </si>
  <si>
    <t>MimiV A</t>
  </si>
  <si>
    <t>MKE River County O A</t>
  </si>
  <si>
    <t>MTU-CSEO Ironwood Area Schools A</t>
  </si>
  <si>
    <t>NEON D05 TREE B</t>
  </si>
  <si>
    <t>NEON-D05 UNDE A</t>
  </si>
  <si>
    <t>OFD B</t>
  </si>
  <si>
    <t>Park Falls (Dusty Area) A</t>
  </si>
  <si>
    <t>Peninsula State Park, Fish Creek WI B</t>
  </si>
  <si>
    <t>Pete Paine A</t>
  </si>
  <si>
    <t>Plymouth I B</t>
  </si>
  <si>
    <t>PML A</t>
  </si>
  <si>
    <t>Pond View Meadows A</t>
  </si>
  <si>
    <t>Porch B</t>
  </si>
  <si>
    <t>Port Washington Marina Pier 4 A</t>
  </si>
  <si>
    <t>Prairie Farm 1 A</t>
  </si>
  <si>
    <t>Purple air B</t>
  </si>
  <si>
    <t>Rhinelander,WI A</t>
  </si>
  <si>
    <t>Rocky Loam Farm A</t>
  </si>
  <si>
    <t>Seymour 1 B</t>
  </si>
  <si>
    <t>Silver Fox A</t>
  </si>
  <si>
    <t>Sparta 1 B</t>
  </si>
  <si>
    <t>Spikehorn Creek B</t>
  </si>
  <si>
    <t>Spirit Creek A</t>
  </si>
  <si>
    <t>State St @ 23rd N B</t>
  </si>
  <si>
    <t>Stubbs 1 A</t>
  </si>
  <si>
    <t>Suamico A</t>
  </si>
  <si>
    <t>The Animal House A</t>
  </si>
  <si>
    <t>The Good Place A</t>
  </si>
  <si>
    <t>US EPA CASTNET PRK134_242597 A</t>
  </si>
  <si>
    <t>Washburn, WI A</t>
  </si>
  <si>
    <t>West De Pere Intermediate School A</t>
  </si>
  <si>
    <t>White Tail Outside A</t>
  </si>
  <si>
    <t>Winneconne Elementary School A</t>
  </si>
  <si>
    <t>PA Month of June 2026</t>
  </si>
  <si>
    <t>Eau Claire Wisconsin</t>
  </si>
  <si>
    <t>Sturgeon Bay Wisconsin</t>
  </si>
  <si>
    <t>Amery Wisconsin</t>
  </si>
  <si>
    <t>Gordon Wisconsin</t>
  </si>
  <si>
    <t>Ashland Wisconsin</t>
  </si>
  <si>
    <t>Door County Wisconsin</t>
  </si>
  <si>
    <t>Bayside Wisconsin</t>
  </si>
  <si>
    <t>Wausau Wisconsin</t>
  </si>
  <si>
    <t>Big Lake Wisconsin</t>
  </si>
  <si>
    <t>Cable Wisconsin</t>
  </si>
  <si>
    <t>Stevens Point Wisconsin</t>
  </si>
  <si>
    <t>Chetek Wisconsin</t>
  </si>
  <si>
    <t>Chippewa Falls Wisconsin</t>
  </si>
  <si>
    <t>Menasha Wisconsin</t>
  </si>
  <si>
    <t>Spring Valley Wisconsin</t>
  </si>
  <si>
    <t>Nekoosa Wisconsin</t>
  </si>
  <si>
    <t>Lac du Flambeau Wisconsin</t>
  </si>
  <si>
    <t>East Twin Lake Wisconsin</t>
  </si>
  <si>
    <t>Edgewood Wisconsin</t>
  </si>
  <si>
    <t>Ellsworth, Wisconsin</t>
  </si>
  <si>
    <t>Eureka Wisconsin</t>
  </si>
  <si>
    <t>Fox Crossing Wisconsin</t>
  </si>
  <si>
    <t>Fox Valley Wisconsin</t>
  </si>
  <si>
    <t>Onalaska Wisconsin</t>
  </si>
  <si>
    <t>Hayward Wisconsin</t>
  </si>
  <si>
    <t>Hillsboro Wisconsin</t>
  </si>
  <si>
    <t>Hixton Wisconsin</t>
  </si>
  <si>
    <t>Huron Wisconsin</t>
  </si>
  <si>
    <t>Interstate State Park Wisconsin</t>
  </si>
  <si>
    <t>Johnson Lake Wisconsin</t>
  </si>
  <si>
    <t>Lamborn Wisconsin</t>
  </si>
  <si>
    <t>Legend Lake Wisconsin</t>
  </si>
  <si>
    <t>Manitowoc Wisconsin</t>
  </si>
  <si>
    <t>Manor Wisconsin</t>
  </si>
  <si>
    <t>Appleton Wisconsin</t>
  </si>
  <si>
    <t>Ironwood Wisconsin</t>
  </si>
  <si>
    <t>Harrison Wisconsin</t>
  </si>
  <si>
    <t>OFD Wisconsin</t>
  </si>
  <si>
    <t>Park Falls Wisconsin</t>
  </si>
  <si>
    <t>Superior Wisconsin</t>
  </si>
  <si>
    <t>Plymouth Wisconsin</t>
  </si>
  <si>
    <t>Pond View Meadows Wisconsin</t>
  </si>
  <si>
    <t>Porch Wisconsin</t>
  </si>
  <si>
    <t>Port Washington Wisconsin</t>
  </si>
  <si>
    <t>Prairie Farm Wisconsin</t>
  </si>
  <si>
    <t>New Richmond Wisconsin</t>
  </si>
  <si>
    <t>Rhinelander Wisconsin</t>
  </si>
  <si>
    <t>Rocky Loan Wisconsin</t>
  </si>
  <si>
    <t>Seymour Wisconsin</t>
  </si>
  <si>
    <t>Sparta Wisconsin</t>
  </si>
  <si>
    <t>Spikehorn Creek Wisconsin</t>
  </si>
  <si>
    <t>Spirit Creek Wisconsin</t>
  </si>
  <si>
    <t>Stubbs Wisconsin</t>
  </si>
  <si>
    <t>Suamico Wisconsin</t>
  </si>
  <si>
    <t>Oshkosh Wisconsin</t>
  </si>
  <si>
    <t>Chilton Wisconsin</t>
  </si>
  <si>
    <t>Viroqua Wisconsin</t>
  </si>
  <si>
    <t>Washburn Wisconsin</t>
  </si>
  <si>
    <t>De Pere Wisconsin</t>
  </si>
  <si>
    <t>Winneconne Wisconsin</t>
  </si>
  <si>
    <t>LZEC</t>
  </si>
  <si>
    <t>42xx Glidden Drive B</t>
  </si>
  <si>
    <t>4852 Victor Court A</t>
  </si>
  <si>
    <t>754 lemar lane A</t>
  </si>
  <si>
    <t>8450 Camp Highlands Rd. A</t>
  </si>
  <si>
    <t>A house B</t>
  </si>
  <si>
    <t>AMICK B</t>
  </si>
  <si>
    <t>Bass-Spencer Lakes Isthmus A</t>
  </si>
  <si>
    <t>Chetek 3 B</t>
  </si>
  <si>
    <t>City of Menasha (Health Department) A</t>
  </si>
  <si>
    <t>Dawson Manor A</t>
  </si>
  <si>
    <t>Deer B</t>
  </si>
  <si>
    <t>Door Shakespeare B</t>
  </si>
  <si>
    <t>East Twin Lake A</t>
  </si>
  <si>
    <t>Edgewood B</t>
  </si>
  <si>
    <t>Eureka Center B</t>
  </si>
  <si>
    <t>Fox Crossing Fire Department B</t>
  </si>
  <si>
    <t>FVDC A</t>
  </si>
  <si>
    <t>GuardianFarm A</t>
  </si>
  <si>
    <t>Jerry and Ruth’s Monitor A</t>
  </si>
  <si>
    <t>Lake Wissota A</t>
  </si>
  <si>
    <t>Lamborn_&amp;_17th B</t>
  </si>
  <si>
    <t>Legend Lake A</t>
  </si>
  <si>
    <t>Manor A</t>
  </si>
  <si>
    <t>Miller-TerrioHome A</t>
  </si>
  <si>
    <t>MimiV B</t>
  </si>
  <si>
    <t>MTU-CSEO Ironwood Area Schools B</t>
  </si>
  <si>
    <t>NDK A</t>
  </si>
  <si>
    <t>Oriole Lane, Hayward B</t>
  </si>
  <si>
    <t>Oshkosh Housing Authority A</t>
  </si>
  <si>
    <t>Peninsula Players Theatre A</t>
  </si>
  <si>
    <t>Plymouth I A</t>
  </si>
  <si>
    <t>Poquette Lake B</t>
  </si>
  <si>
    <t>PurpleAir Ashland,WI(East of City) B</t>
  </si>
  <si>
    <t>Rest Lake A</t>
  </si>
  <si>
    <t>Rocky Loam Farm B</t>
  </si>
  <si>
    <t>South Stevens Point A</t>
  </si>
  <si>
    <t>Spirit Creek B</t>
  </si>
  <si>
    <t>Spooner, wisconsin A</t>
  </si>
  <si>
    <t>Sugar Camp Mill Lake A</t>
  </si>
  <si>
    <t>Tomahawk Scout Camp A</t>
  </si>
  <si>
    <t>Wausaukee A</t>
  </si>
  <si>
    <t>Winneconne High School A</t>
  </si>
  <si>
    <t>PA Month of July 2026</t>
  </si>
  <si>
    <t>Sheboygan Wisconsin</t>
  </si>
  <si>
    <t>Hudson Wisconsin</t>
  </si>
  <si>
    <t>Sayner Wisconsin</t>
  </si>
  <si>
    <t>Wisconsin</t>
  </si>
  <si>
    <t>Waupaca Wisconsin</t>
  </si>
  <si>
    <t>Greenville Wisconsin</t>
  </si>
  <si>
    <t>Pound Wisconsin</t>
  </si>
  <si>
    <t>Lake Wissota Wisconsin</t>
  </si>
  <si>
    <t>Poquette Lake Wisconsin</t>
  </si>
  <si>
    <t>Rest Lake Wisconsin</t>
  </si>
  <si>
    <t>Rocky Loam Wisconsin</t>
  </si>
  <si>
    <t>Spooner Wisconsin</t>
  </si>
  <si>
    <t>Sugar Camp Wisconsin</t>
  </si>
  <si>
    <t>Tomahawk Wisconsin</t>
  </si>
  <si>
    <t>Wausaukee Wisconsin</t>
  </si>
  <si>
    <t>Acacia Street N Parksville,BC  B</t>
  </si>
  <si>
    <t>Queen Elizabeth Theater A</t>
  </si>
  <si>
    <t>Charlotte Street B</t>
  </si>
  <si>
    <t>Howland Research Forest A</t>
  </si>
  <si>
    <t>Highland A</t>
  </si>
  <si>
    <t>LNIB Lands and Economic Development Office Building B</t>
  </si>
  <si>
    <t>Luffenholtz A</t>
  </si>
  <si>
    <t>Westhaven Drive N, Trinidad A</t>
  </si>
  <si>
    <t>Monitor number</t>
  </si>
  <si>
    <t>Parksville British Columbia Canada</t>
  </si>
  <si>
    <t>Vancouver British Columbia Canada</t>
  </si>
  <si>
    <t>Burlington Vermont</t>
  </si>
  <si>
    <t>Howland Maine</t>
  </si>
  <si>
    <t>Kensington California</t>
  </si>
  <si>
    <t>Shulus British Columbia Canada</t>
  </si>
  <si>
    <t>Trinidad California</t>
  </si>
  <si>
    <t>LZED</t>
  </si>
  <si>
    <t>Trinidad A</t>
  </si>
  <si>
    <t>Westhaven Drive N, Trinidad B</t>
  </si>
  <si>
    <t>Chelsea B</t>
  </si>
  <si>
    <t>Queen Elizabeth Theatre A</t>
  </si>
  <si>
    <t>Merritt City Hall A</t>
  </si>
  <si>
    <t>Augusta Maine</t>
  </si>
  <si>
    <t>Merritt British Columbia Canada</t>
  </si>
  <si>
    <t>6 new</t>
  </si>
  <si>
    <t>4 overlap</t>
  </si>
  <si>
    <t>4 new</t>
  </si>
  <si>
    <t>new 22</t>
  </si>
  <si>
    <t xml:space="preserve">71of71 over 34 micrograms </t>
  </si>
  <si>
    <t>average</t>
  </si>
  <si>
    <t>69 of 71 over 34</t>
  </si>
  <si>
    <t>50/52 over 34</t>
  </si>
  <si>
    <t>40/52 over 34</t>
  </si>
  <si>
    <t>averge</t>
  </si>
  <si>
    <t>59/60 over 34</t>
  </si>
  <si>
    <t>57/60 over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</si>
</sst>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0" xfId="0" applyFill="1" applyBorder="1" applyAlignment="1">
      <alignment wrapText="1"/>
    </xf>
    <xf numFmtId="1" fontId="0" fillId="0" borderId="1" xfId="0" applyNumberFormat="1" applyBorder="1"/>
    <xf numFmtId="1" fontId="0" fillId="0" borderId="0" xfId="0" applyNumberFormat="1" applyAlignment="1">
      <alignment wrapText="1"/>
    </xf>
    <xf numFmtId="22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4" borderId="1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5" borderId="0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7" borderId="0" xfId="0" applyFill="1" applyBorder="1" applyAlignment="1">
      <alignment wrapText="1"/>
    </xf>
    <xf numFmtId="2" fontId="0" fillId="7" borderId="0" xfId="0" applyNumberFormat="1" applyFill="1" applyBorder="1" applyAlignment="1">
      <alignment wrapText="1"/>
    </xf>
    <xf numFmtId="2" fontId="0" fillId="7" borderId="0" xfId="0" applyNumberFormat="1" applyFill="1" applyAlignment="1">
      <alignment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Users/linda/Documents/RAWSEP/Episode%2057DH/Ep%2057DHC%20Coast/Ep%2057DHCA%20Dane%20County/Ep%2057DGEA%20XL.xlsx" TargetMode="External"/><Relationship Id="rId2" Type="http://schemas.openxmlformats.org/officeDocument/2006/relationships/externalLinkPath" Target="file:///C:\Users\linda\Documents\RAWSEP\Episode%2057DH\Ep%2057DHC%20Coast\Ep%2057DHCA%20Dane%20County\Ep%2057DGEA%20XL.xlsx" TargetMode="External"/><Relationship Id="rId1" Type="http://schemas.openxmlformats.org/officeDocument/2006/relationships/externalLinkPath" Target="/Users/linda/Documents/RAWSEP/Episode%2057DH/Ep%2057DHC%20Coast/Ep%2057DHCA%20Dane%20County/Ep%2057DGEA%20X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N13"/>
  <sheetViews>
    <sheetView tabSelected="1" topLeftCell="AN8" workbookViewId="0">
      <selection activeCell="BD13" sqref="BD13"/>
    </sheetView>
  </sheetViews>
  <sheetFormatPr defaultRowHeight="14.5" x14ac:dyDescent="0.35"/>
  <cols>
    <col min="56" max="56" width="11.36328125" bestFit="1" customWidth="1"/>
    <col min="58" max="58" width="11.36328125" bestFit="1" customWidth="1"/>
  </cols>
  <sheetData>
    <row r="2" spans="1:66" s="2" customFormat="1" ht="130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</row>
    <row r="3" spans="1:66" s="2" customFormat="1" ht="43.5" x14ac:dyDescent="0.35">
      <c r="A3" s="1" t="s">
        <v>41</v>
      </c>
      <c r="B3" s="1">
        <v>2</v>
      </c>
      <c r="C3" s="1">
        <v>937</v>
      </c>
      <c r="D3" s="1">
        <v>25</v>
      </c>
      <c r="E3" s="1">
        <v>25</v>
      </c>
      <c r="F3" s="1">
        <v>171</v>
      </c>
      <c r="G3" s="1">
        <v>23</v>
      </c>
      <c r="H3" s="1">
        <v>31</v>
      </c>
      <c r="I3" s="1">
        <v>56</v>
      </c>
      <c r="J3" s="1">
        <v>33</v>
      </c>
      <c r="K3" s="1">
        <v>3</v>
      </c>
      <c r="L3" s="1">
        <v>27</v>
      </c>
      <c r="M3" s="1">
        <v>966</v>
      </c>
      <c r="N3" s="1">
        <v>23</v>
      </c>
      <c r="O3" s="1">
        <v>28</v>
      </c>
      <c r="P3" s="1">
        <v>3479</v>
      </c>
      <c r="Q3" s="1">
        <v>24</v>
      </c>
      <c r="R3" s="1">
        <v>32</v>
      </c>
      <c r="S3" s="1">
        <v>9</v>
      </c>
      <c r="T3" s="1">
        <v>20</v>
      </c>
      <c r="U3" s="1">
        <v>6</v>
      </c>
      <c r="V3" s="1">
        <v>14</v>
      </c>
      <c r="W3" s="1">
        <v>13</v>
      </c>
      <c r="X3" s="1">
        <v>40</v>
      </c>
      <c r="Y3" s="1">
        <v>30</v>
      </c>
      <c r="Z3" s="1">
        <v>20</v>
      </c>
      <c r="AA3" s="1">
        <v>30</v>
      </c>
      <c r="AB3" s="1">
        <v>30</v>
      </c>
      <c r="AC3" s="1">
        <v>6</v>
      </c>
      <c r="AD3" s="1">
        <v>32</v>
      </c>
      <c r="AE3" s="1">
        <v>27</v>
      </c>
      <c r="AF3" s="1">
        <v>23</v>
      </c>
      <c r="AG3" s="1">
        <v>25</v>
      </c>
      <c r="AH3" s="1">
        <v>16</v>
      </c>
      <c r="AI3" s="1">
        <v>15</v>
      </c>
      <c r="AJ3" s="1">
        <v>23</v>
      </c>
      <c r="AK3" s="1">
        <v>327</v>
      </c>
      <c r="AL3" s="1">
        <v>30</v>
      </c>
      <c r="AM3" s="1">
        <v>22</v>
      </c>
      <c r="AN3" s="1">
        <v>25</v>
      </c>
      <c r="AO3" s="1">
        <v>31</v>
      </c>
    </row>
    <row r="4" spans="1:66" ht="43.5" x14ac:dyDescent="0.35">
      <c r="A4" s="1" t="s">
        <v>42</v>
      </c>
      <c r="B4" s="3">
        <f>(B3*0.514)+1.8304</f>
        <v>2.8584000000000001</v>
      </c>
      <c r="C4" s="3">
        <f t="shared" ref="C4:AO4" si="0">(C3*0.514)+1.8304</f>
        <v>483.44839999999999</v>
      </c>
      <c r="D4" s="3">
        <f t="shared" si="0"/>
        <v>14.680399999999999</v>
      </c>
      <c r="E4" s="3">
        <f t="shared" si="0"/>
        <v>14.680399999999999</v>
      </c>
      <c r="F4" s="3">
        <f t="shared" si="0"/>
        <v>89.724400000000003</v>
      </c>
      <c r="G4" s="3">
        <f t="shared" si="0"/>
        <v>13.6524</v>
      </c>
      <c r="H4" s="3">
        <f t="shared" si="0"/>
        <v>17.764400000000002</v>
      </c>
      <c r="I4" s="3">
        <f t="shared" si="0"/>
        <v>30.6144</v>
      </c>
      <c r="J4" s="3">
        <f t="shared" si="0"/>
        <v>18.792400000000001</v>
      </c>
      <c r="K4" s="3">
        <f t="shared" si="0"/>
        <v>3.3723999999999998</v>
      </c>
      <c r="L4" s="3">
        <f t="shared" si="0"/>
        <v>15.708400000000001</v>
      </c>
      <c r="M4" s="3">
        <f t="shared" si="0"/>
        <v>498.3544</v>
      </c>
      <c r="N4" s="3">
        <f t="shared" si="0"/>
        <v>13.6524</v>
      </c>
      <c r="O4" s="3">
        <f t="shared" si="0"/>
        <v>16.2224</v>
      </c>
      <c r="P4" s="3">
        <f t="shared" si="0"/>
        <v>1790.0364000000002</v>
      </c>
      <c r="Q4" s="3">
        <f t="shared" si="0"/>
        <v>14.166399999999999</v>
      </c>
      <c r="R4" s="3">
        <f t="shared" si="0"/>
        <v>18.278400000000001</v>
      </c>
      <c r="S4" s="3">
        <f t="shared" si="0"/>
        <v>6.4564000000000004</v>
      </c>
      <c r="T4" s="3">
        <f t="shared" si="0"/>
        <v>12.110400000000002</v>
      </c>
      <c r="U4" s="3">
        <f t="shared" si="0"/>
        <v>4.9144000000000005</v>
      </c>
      <c r="V4" s="3">
        <f t="shared" si="0"/>
        <v>9.0263999999999989</v>
      </c>
      <c r="W4" s="3">
        <f t="shared" si="0"/>
        <v>8.5123999999999995</v>
      </c>
      <c r="X4" s="3">
        <f t="shared" si="0"/>
        <v>22.390400000000003</v>
      </c>
      <c r="Y4" s="3">
        <f t="shared" si="0"/>
        <v>17.250399999999999</v>
      </c>
      <c r="Z4" s="3">
        <f t="shared" si="0"/>
        <v>12.110400000000002</v>
      </c>
      <c r="AA4" s="3">
        <f t="shared" si="0"/>
        <v>17.250399999999999</v>
      </c>
      <c r="AB4" s="3">
        <f t="shared" si="0"/>
        <v>17.250399999999999</v>
      </c>
      <c r="AC4" s="3">
        <f t="shared" si="0"/>
        <v>4.9144000000000005</v>
      </c>
      <c r="AD4" s="3">
        <f t="shared" si="0"/>
        <v>18.278400000000001</v>
      </c>
      <c r="AE4" s="3">
        <f t="shared" si="0"/>
        <v>15.708400000000001</v>
      </c>
      <c r="AF4" s="3">
        <f t="shared" si="0"/>
        <v>13.6524</v>
      </c>
      <c r="AG4" s="3">
        <f t="shared" si="0"/>
        <v>14.680399999999999</v>
      </c>
      <c r="AH4" s="3">
        <f t="shared" si="0"/>
        <v>10.054400000000001</v>
      </c>
      <c r="AI4" s="3">
        <f t="shared" si="0"/>
        <v>9.5404</v>
      </c>
      <c r="AJ4" s="3">
        <f t="shared" si="0"/>
        <v>13.6524</v>
      </c>
      <c r="AK4" s="3">
        <f t="shared" si="0"/>
        <v>169.9084</v>
      </c>
      <c r="AL4" s="3">
        <f t="shared" si="0"/>
        <v>17.250399999999999</v>
      </c>
      <c r="AM4" s="3">
        <f t="shared" si="0"/>
        <v>13.138400000000001</v>
      </c>
      <c r="AN4" s="3">
        <f t="shared" si="0"/>
        <v>14.680399999999999</v>
      </c>
      <c r="AO4" s="3">
        <f t="shared" si="0"/>
        <v>17.764400000000002</v>
      </c>
    </row>
    <row r="5" spans="1:66" ht="29" x14ac:dyDescent="0.35">
      <c r="A5" s="1" t="s">
        <v>43</v>
      </c>
      <c r="B5" s="1">
        <v>1</v>
      </c>
      <c r="C5" s="4">
        <f>1+B5</f>
        <v>2</v>
      </c>
      <c r="D5" s="4">
        <f t="shared" ref="D5:AO5" si="1">1+C5</f>
        <v>3</v>
      </c>
      <c r="E5" s="4">
        <f t="shared" si="1"/>
        <v>4</v>
      </c>
      <c r="F5" s="4">
        <f t="shared" si="1"/>
        <v>5</v>
      </c>
      <c r="G5" s="4">
        <f t="shared" si="1"/>
        <v>6</v>
      </c>
      <c r="H5" s="4">
        <f t="shared" si="1"/>
        <v>7</v>
      </c>
      <c r="I5" s="4">
        <f t="shared" si="1"/>
        <v>8</v>
      </c>
      <c r="J5" s="4">
        <f t="shared" si="1"/>
        <v>9</v>
      </c>
      <c r="K5" s="4">
        <f t="shared" si="1"/>
        <v>10</v>
      </c>
      <c r="L5" s="4">
        <f t="shared" si="1"/>
        <v>11</v>
      </c>
      <c r="M5" s="4">
        <f t="shared" si="1"/>
        <v>12</v>
      </c>
      <c r="N5" s="4">
        <f t="shared" si="1"/>
        <v>13</v>
      </c>
      <c r="O5" s="4">
        <f t="shared" si="1"/>
        <v>14</v>
      </c>
      <c r="P5" s="4">
        <f t="shared" si="1"/>
        <v>15</v>
      </c>
      <c r="Q5" s="4">
        <f t="shared" si="1"/>
        <v>16</v>
      </c>
      <c r="R5" s="4">
        <f t="shared" si="1"/>
        <v>17</v>
      </c>
      <c r="S5" s="4">
        <f t="shared" si="1"/>
        <v>18</v>
      </c>
      <c r="T5" s="4">
        <f t="shared" si="1"/>
        <v>19</v>
      </c>
      <c r="U5" s="4">
        <f t="shared" si="1"/>
        <v>20</v>
      </c>
      <c r="V5" s="4">
        <f t="shared" si="1"/>
        <v>21</v>
      </c>
      <c r="W5" s="4">
        <f t="shared" si="1"/>
        <v>22</v>
      </c>
      <c r="X5" s="4">
        <f t="shared" si="1"/>
        <v>23</v>
      </c>
      <c r="Y5" s="4">
        <f t="shared" si="1"/>
        <v>24</v>
      </c>
      <c r="Z5" s="4">
        <f t="shared" si="1"/>
        <v>25</v>
      </c>
      <c r="AA5" s="4">
        <f t="shared" si="1"/>
        <v>26</v>
      </c>
      <c r="AB5" s="4">
        <f t="shared" si="1"/>
        <v>27</v>
      </c>
      <c r="AC5" s="4">
        <f t="shared" si="1"/>
        <v>28</v>
      </c>
      <c r="AD5" s="4">
        <f t="shared" si="1"/>
        <v>29</v>
      </c>
      <c r="AE5" s="4">
        <f t="shared" si="1"/>
        <v>30</v>
      </c>
      <c r="AF5" s="4">
        <f t="shared" si="1"/>
        <v>31</v>
      </c>
      <c r="AG5" s="4">
        <f t="shared" si="1"/>
        <v>32</v>
      </c>
      <c r="AH5" s="4">
        <f t="shared" si="1"/>
        <v>33</v>
      </c>
      <c r="AI5" s="4">
        <f t="shared" si="1"/>
        <v>34</v>
      </c>
      <c r="AJ5" s="4">
        <f t="shared" si="1"/>
        <v>35</v>
      </c>
      <c r="AK5" s="4">
        <f t="shared" si="1"/>
        <v>36</v>
      </c>
      <c r="AL5" s="4">
        <f t="shared" si="1"/>
        <v>37</v>
      </c>
      <c r="AM5" s="4">
        <f t="shared" si="1"/>
        <v>38</v>
      </c>
      <c r="AN5" s="4">
        <f t="shared" si="1"/>
        <v>39</v>
      </c>
      <c r="AO5" s="4">
        <f t="shared" si="1"/>
        <v>40</v>
      </c>
    </row>
    <row r="6" spans="1:66" ht="116" x14ac:dyDescent="0.35">
      <c r="A6" s="1" t="s">
        <v>44</v>
      </c>
      <c r="B6" s="1" t="s">
        <v>45</v>
      </c>
      <c r="C6" s="1" t="s">
        <v>46</v>
      </c>
      <c r="D6" s="1" t="s">
        <v>47</v>
      </c>
      <c r="E6" s="1" t="e">
        <f>[1]Sheet1!D6</f>
        <v>#REF!</v>
      </c>
      <c r="F6" s="1" t="s">
        <v>48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47</v>
      </c>
      <c r="L6" s="1" t="s">
        <v>52</v>
      </c>
      <c r="M6" s="1" t="s">
        <v>53</v>
      </c>
      <c r="N6" s="1" t="s">
        <v>47</v>
      </c>
      <c r="O6" s="1" t="s">
        <v>47</v>
      </c>
      <c r="P6" s="1" t="e">
        <f>[1]Sheet1!L6</f>
        <v>#REF!</v>
      </c>
      <c r="Q6" s="1" t="s">
        <v>47</v>
      </c>
      <c r="R6" s="1" t="s">
        <v>54</v>
      </c>
      <c r="S6" s="1" t="e">
        <f>[1]Sheet1!M6</f>
        <v>#REF!</v>
      </c>
      <c r="T6" s="1" t="s">
        <v>55</v>
      </c>
      <c r="U6" s="1" t="s">
        <v>56</v>
      </c>
      <c r="V6" s="1" t="s">
        <v>57</v>
      </c>
      <c r="W6" s="1" t="s">
        <v>47</v>
      </c>
      <c r="X6" s="1" t="s">
        <v>58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59</v>
      </c>
      <c r="AE6" s="1" t="s">
        <v>47</v>
      </c>
      <c r="AF6" s="1" t="s">
        <v>47</v>
      </c>
      <c r="AG6" s="1" t="s">
        <v>47</v>
      </c>
      <c r="AH6" s="1" t="s">
        <v>47</v>
      </c>
      <c r="AI6" s="1" t="s">
        <v>47</v>
      </c>
      <c r="AJ6" s="1" t="s">
        <v>60</v>
      </c>
      <c r="AK6" s="1" t="s">
        <v>59</v>
      </c>
      <c r="AL6" s="1" t="s">
        <v>49</v>
      </c>
      <c r="AM6" s="1" t="s">
        <v>61</v>
      </c>
      <c r="AN6" s="1" t="s">
        <v>57</v>
      </c>
      <c r="AO6" s="1" t="s">
        <v>62</v>
      </c>
    </row>
    <row r="8" spans="1:66" x14ac:dyDescent="0.35">
      <c r="A8" s="5" t="s">
        <v>63</v>
      </c>
    </row>
    <row r="9" spans="1:66" s="2" customFormat="1" ht="130.5" x14ac:dyDescent="0.35">
      <c r="A9" s="1" t="s">
        <v>0</v>
      </c>
      <c r="B9" s="1" t="s">
        <v>64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65</v>
      </c>
      <c r="L9" s="1" t="s">
        <v>66</v>
      </c>
      <c r="M9" s="1" t="s">
        <v>12</v>
      </c>
      <c r="N9" s="9" t="s">
        <v>67</v>
      </c>
      <c r="O9" s="1" t="s">
        <v>68</v>
      </c>
      <c r="P9" s="1" t="s">
        <v>13</v>
      </c>
      <c r="Q9" s="10" t="s">
        <v>69</v>
      </c>
      <c r="R9" s="1" t="s">
        <v>14</v>
      </c>
      <c r="S9" s="1" t="s">
        <v>15</v>
      </c>
      <c r="T9" s="1" t="s">
        <v>16</v>
      </c>
      <c r="U9" s="1" t="s">
        <v>17</v>
      </c>
      <c r="V9" s="1" t="s">
        <v>70</v>
      </c>
      <c r="W9" s="10" t="s">
        <v>71</v>
      </c>
      <c r="X9" s="10" t="s">
        <v>72</v>
      </c>
      <c r="Y9" s="1" t="s">
        <v>19</v>
      </c>
      <c r="Z9" s="1" t="s">
        <v>20</v>
      </c>
      <c r="AA9" s="1" t="s">
        <v>73</v>
      </c>
      <c r="AB9" s="9" t="s">
        <v>74</v>
      </c>
      <c r="AC9" s="1" t="s">
        <v>22</v>
      </c>
      <c r="AD9" s="9" t="s">
        <v>75</v>
      </c>
      <c r="AE9" s="1" t="s">
        <v>23</v>
      </c>
      <c r="AF9" s="1" t="s">
        <v>24</v>
      </c>
      <c r="AG9" s="1" t="s">
        <v>76</v>
      </c>
      <c r="AH9" s="1" t="s">
        <v>77</v>
      </c>
      <c r="AI9" s="1" t="s">
        <v>78</v>
      </c>
      <c r="AJ9" s="1" t="s">
        <v>28</v>
      </c>
      <c r="AK9" s="9" t="s">
        <v>79</v>
      </c>
      <c r="AL9" s="1" t="s">
        <v>29</v>
      </c>
      <c r="AM9" s="1" t="s">
        <v>30</v>
      </c>
      <c r="AN9" s="10" t="s">
        <v>80</v>
      </c>
      <c r="AO9" s="9" t="s">
        <v>81</v>
      </c>
      <c r="AP9" s="1" t="s">
        <v>31</v>
      </c>
      <c r="AQ9" s="1" t="s">
        <v>32</v>
      </c>
      <c r="AR9" s="1" t="s">
        <v>34</v>
      </c>
      <c r="AS9" s="1" t="s">
        <v>82</v>
      </c>
      <c r="AT9" s="1" t="s">
        <v>35</v>
      </c>
      <c r="AU9" s="1" t="s">
        <v>36</v>
      </c>
      <c r="AV9" s="9" t="s">
        <v>83</v>
      </c>
      <c r="AW9" s="1" t="s">
        <v>84</v>
      </c>
      <c r="AX9" s="1" t="s">
        <v>38</v>
      </c>
      <c r="AY9" s="1" t="s">
        <v>85</v>
      </c>
      <c r="AZ9" s="1" t="s">
        <v>39</v>
      </c>
      <c r="BA9" s="1" t="s">
        <v>40</v>
      </c>
      <c r="BC9" s="16" t="s">
        <v>394</v>
      </c>
      <c r="BD9" s="16"/>
      <c r="BE9" s="11" t="s">
        <v>395</v>
      </c>
    </row>
    <row r="10" spans="1:66" s="2" customFormat="1" ht="43.5" x14ac:dyDescent="0.35">
      <c r="A10" s="1" t="s">
        <v>86</v>
      </c>
      <c r="B10" s="4">
        <v>17</v>
      </c>
      <c r="C10" s="4">
        <v>2159</v>
      </c>
      <c r="D10" s="4">
        <v>89</v>
      </c>
      <c r="E10" s="4">
        <v>82</v>
      </c>
      <c r="F10" s="4">
        <v>135</v>
      </c>
      <c r="G10" s="4">
        <v>86</v>
      </c>
      <c r="H10" s="4">
        <v>88</v>
      </c>
      <c r="I10" s="4">
        <v>88</v>
      </c>
      <c r="J10" s="4">
        <v>89</v>
      </c>
      <c r="K10" s="4">
        <v>60</v>
      </c>
      <c r="L10" s="4">
        <v>93</v>
      </c>
      <c r="M10" s="4">
        <v>82</v>
      </c>
      <c r="N10" s="4">
        <v>91</v>
      </c>
      <c r="O10" s="4">
        <v>67</v>
      </c>
      <c r="P10" s="4">
        <v>88</v>
      </c>
      <c r="Q10" s="4">
        <v>4183</v>
      </c>
      <c r="R10" s="4">
        <v>76</v>
      </c>
      <c r="S10" s="4">
        <v>9809</v>
      </c>
      <c r="T10" s="4">
        <v>88</v>
      </c>
      <c r="U10" s="4">
        <v>99</v>
      </c>
      <c r="V10" s="4">
        <v>66</v>
      </c>
      <c r="W10" s="4">
        <v>76</v>
      </c>
      <c r="X10" s="4">
        <v>49</v>
      </c>
      <c r="Y10" s="4">
        <v>69</v>
      </c>
      <c r="Z10" s="4">
        <v>43</v>
      </c>
      <c r="AA10" s="4">
        <v>75</v>
      </c>
      <c r="AB10" s="4">
        <v>819</v>
      </c>
      <c r="AC10" s="4">
        <v>38</v>
      </c>
      <c r="AD10" s="4">
        <v>114</v>
      </c>
      <c r="AE10" s="4">
        <v>89</v>
      </c>
      <c r="AF10" s="4">
        <v>103</v>
      </c>
      <c r="AG10" s="4">
        <v>375</v>
      </c>
      <c r="AH10" s="4">
        <v>87</v>
      </c>
      <c r="AI10" s="4">
        <v>94</v>
      </c>
      <c r="AJ10" s="4">
        <v>19</v>
      </c>
      <c r="AK10" s="4">
        <v>58</v>
      </c>
      <c r="AL10" s="4">
        <v>99</v>
      </c>
      <c r="AM10" s="4">
        <v>84</v>
      </c>
      <c r="AN10" s="4">
        <v>93</v>
      </c>
      <c r="AO10" s="4">
        <v>61</v>
      </c>
      <c r="AP10" s="4">
        <v>72</v>
      </c>
      <c r="AQ10" s="4">
        <v>81</v>
      </c>
      <c r="AR10" s="4">
        <v>39</v>
      </c>
      <c r="AS10" s="4">
        <v>59</v>
      </c>
      <c r="AT10" s="4">
        <v>78</v>
      </c>
      <c r="AU10" s="4">
        <v>244</v>
      </c>
      <c r="AV10" s="4">
        <v>104</v>
      </c>
      <c r="AW10" s="4">
        <v>84</v>
      </c>
      <c r="AX10" s="4">
        <v>82</v>
      </c>
      <c r="AY10" s="4">
        <v>70</v>
      </c>
      <c r="AZ10" s="4">
        <v>78</v>
      </c>
      <c r="BA10" s="4">
        <v>97</v>
      </c>
      <c r="BC10" s="19" t="s">
        <v>401</v>
      </c>
      <c r="BD10" s="22">
        <f>50/52</f>
        <v>0.96153846153846156</v>
      </c>
      <c r="BE10" s="19" t="s">
        <v>403</v>
      </c>
      <c r="BF10" s="22">
        <f>SUM(B10:BA10)/52</f>
        <v>407.07692307692309</v>
      </c>
    </row>
    <row r="11" spans="1:66" ht="43.5" x14ac:dyDescent="0.35">
      <c r="A11" s="1" t="s">
        <v>42</v>
      </c>
      <c r="B11" s="3">
        <f>(B10*0.514)+1.8304</f>
        <v>10.5684</v>
      </c>
      <c r="C11" s="3">
        <f t="shared" ref="C11:BA11" si="2">(C10*0.514)+1.8304</f>
        <v>1111.5564000000002</v>
      </c>
      <c r="D11" s="3">
        <f t="shared" si="2"/>
        <v>47.5764</v>
      </c>
      <c r="E11" s="3">
        <f t="shared" si="2"/>
        <v>43.978400000000001</v>
      </c>
      <c r="F11" s="3">
        <f t="shared" si="2"/>
        <v>71.220399999999998</v>
      </c>
      <c r="G11" s="3">
        <f t="shared" si="2"/>
        <v>46.034399999999998</v>
      </c>
      <c r="H11" s="3">
        <f t="shared" si="2"/>
        <v>47.062399999999997</v>
      </c>
      <c r="I11" s="3">
        <f t="shared" si="2"/>
        <v>47.062399999999997</v>
      </c>
      <c r="J11" s="3">
        <f t="shared" si="2"/>
        <v>47.5764</v>
      </c>
      <c r="K11" s="3">
        <f t="shared" si="2"/>
        <v>32.670400000000001</v>
      </c>
      <c r="L11" s="3">
        <f t="shared" si="2"/>
        <v>49.632399999999997</v>
      </c>
      <c r="M11" s="3">
        <f t="shared" si="2"/>
        <v>43.978400000000001</v>
      </c>
      <c r="N11" s="3">
        <f t="shared" si="2"/>
        <v>48.604399999999998</v>
      </c>
      <c r="O11" s="3">
        <f t="shared" si="2"/>
        <v>36.2684</v>
      </c>
      <c r="P11" s="3">
        <f t="shared" si="2"/>
        <v>47.062399999999997</v>
      </c>
      <c r="Q11" s="3">
        <f t="shared" si="2"/>
        <v>2151.8923999999997</v>
      </c>
      <c r="R11" s="3">
        <f t="shared" si="2"/>
        <v>40.894399999999997</v>
      </c>
      <c r="S11" s="3">
        <f t="shared" si="2"/>
        <v>5043.6563999999998</v>
      </c>
      <c r="T11" s="3">
        <f t="shared" si="2"/>
        <v>47.062399999999997</v>
      </c>
      <c r="U11" s="3">
        <f t="shared" si="2"/>
        <v>52.7164</v>
      </c>
      <c r="V11" s="3">
        <f t="shared" si="2"/>
        <v>35.754399999999997</v>
      </c>
      <c r="W11" s="3">
        <f t="shared" si="2"/>
        <v>40.894399999999997</v>
      </c>
      <c r="X11" s="3">
        <f t="shared" si="2"/>
        <v>27.016400000000001</v>
      </c>
      <c r="Y11" s="3">
        <f t="shared" si="2"/>
        <v>37.296399999999998</v>
      </c>
      <c r="Z11" s="3">
        <f t="shared" si="2"/>
        <v>23.932400000000001</v>
      </c>
      <c r="AA11" s="3">
        <f t="shared" si="2"/>
        <v>40.380400000000002</v>
      </c>
      <c r="AB11" s="3">
        <f t="shared" si="2"/>
        <v>422.79640000000001</v>
      </c>
      <c r="AC11" s="3">
        <f t="shared" si="2"/>
        <v>21.362400000000001</v>
      </c>
      <c r="AD11" s="3">
        <f t="shared" si="2"/>
        <v>60.426400000000001</v>
      </c>
      <c r="AE11" s="3">
        <f t="shared" si="2"/>
        <v>47.5764</v>
      </c>
      <c r="AF11" s="3">
        <f t="shared" si="2"/>
        <v>54.772399999999998</v>
      </c>
      <c r="AG11" s="3">
        <f t="shared" si="2"/>
        <v>194.5804</v>
      </c>
      <c r="AH11" s="3">
        <f t="shared" si="2"/>
        <v>46.548400000000001</v>
      </c>
      <c r="AI11" s="3">
        <f t="shared" si="2"/>
        <v>50.1464</v>
      </c>
      <c r="AJ11" s="3">
        <f t="shared" si="2"/>
        <v>11.596399999999999</v>
      </c>
      <c r="AK11" s="3">
        <f t="shared" si="2"/>
        <v>31.642400000000002</v>
      </c>
      <c r="AL11" s="3">
        <f t="shared" si="2"/>
        <v>52.7164</v>
      </c>
      <c r="AM11" s="3">
        <f t="shared" si="2"/>
        <v>45.006399999999999</v>
      </c>
      <c r="AN11" s="3">
        <f t="shared" si="2"/>
        <v>49.632399999999997</v>
      </c>
      <c r="AO11" s="3">
        <f t="shared" si="2"/>
        <v>33.184399999999997</v>
      </c>
      <c r="AP11" s="3">
        <f t="shared" si="2"/>
        <v>38.8384</v>
      </c>
      <c r="AQ11" s="3">
        <f t="shared" si="2"/>
        <v>43.464399999999998</v>
      </c>
      <c r="AR11" s="3">
        <f t="shared" si="2"/>
        <v>21.8764</v>
      </c>
      <c r="AS11" s="3">
        <f t="shared" si="2"/>
        <v>32.156399999999998</v>
      </c>
      <c r="AT11" s="3">
        <f t="shared" si="2"/>
        <v>41.922399999999996</v>
      </c>
      <c r="AU11" s="3">
        <f t="shared" si="2"/>
        <v>127.24639999999999</v>
      </c>
      <c r="AV11" s="3">
        <f t="shared" si="2"/>
        <v>55.2864</v>
      </c>
      <c r="AW11" s="3">
        <f t="shared" si="2"/>
        <v>45.006399999999999</v>
      </c>
      <c r="AX11" s="3">
        <f t="shared" si="2"/>
        <v>43.978400000000001</v>
      </c>
      <c r="AY11" s="3">
        <f t="shared" si="2"/>
        <v>37.810400000000001</v>
      </c>
      <c r="AZ11" s="3">
        <f t="shared" si="2"/>
        <v>41.922399999999996</v>
      </c>
      <c r="BA11" s="3">
        <f t="shared" si="2"/>
        <v>51.688400000000001</v>
      </c>
      <c r="BB11" s="2"/>
      <c r="BC11" s="19" t="s">
        <v>402</v>
      </c>
      <c r="BD11" s="22">
        <f>40/52</f>
        <v>0.76923076923076927</v>
      </c>
      <c r="BE11" s="19" t="s">
        <v>399</v>
      </c>
      <c r="BF11" s="22">
        <f>SUM(B11:BA11)/52</f>
        <v>211.06793846153849</v>
      </c>
      <c r="BG11" s="2"/>
      <c r="BH11" s="2"/>
      <c r="BI11" s="2"/>
      <c r="BJ11" s="2"/>
      <c r="BK11" s="2"/>
      <c r="BL11" s="2"/>
      <c r="BM11" s="2"/>
      <c r="BN11" s="2"/>
    </row>
    <row r="12" spans="1:66" ht="29" x14ac:dyDescent="0.35">
      <c r="A12" s="1" t="s">
        <v>43</v>
      </c>
      <c r="B12" s="1">
        <v>1</v>
      </c>
      <c r="C12" s="4">
        <f>1+B12</f>
        <v>2</v>
      </c>
      <c r="D12" s="4">
        <f t="shared" ref="D12:BA12" si="3">1+C12</f>
        <v>3</v>
      </c>
      <c r="E12" s="4">
        <f t="shared" si="3"/>
        <v>4</v>
      </c>
      <c r="F12" s="4">
        <f t="shared" si="3"/>
        <v>5</v>
      </c>
      <c r="G12" s="4">
        <f t="shared" si="3"/>
        <v>6</v>
      </c>
      <c r="H12" s="4">
        <f t="shared" si="3"/>
        <v>7</v>
      </c>
      <c r="I12" s="4">
        <f t="shared" si="3"/>
        <v>8</v>
      </c>
      <c r="J12" s="4">
        <f t="shared" si="3"/>
        <v>9</v>
      </c>
      <c r="K12" s="4">
        <f t="shared" si="3"/>
        <v>10</v>
      </c>
      <c r="L12" s="4">
        <f t="shared" si="3"/>
        <v>11</v>
      </c>
      <c r="M12" s="4">
        <f t="shared" si="3"/>
        <v>12</v>
      </c>
      <c r="N12" s="4">
        <f t="shared" si="3"/>
        <v>13</v>
      </c>
      <c r="O12" s="4">
        <f t="shared" si="3"/>
        <v>14</v>
      </c>
      <c r="P12" s="4">
        <f t="shared" si="3"/>
        <v>15</v>
      </c>
      <c r="Q12" s="4">
        <f t="shared" si="3"/>
        <v>16</v>
      </c>
      <c r="R12" s="4">
        <f t="shared" si="3"/>
        <v>17</v>
      </c>
      <c r="S12" s="4">
        <f t="shared" si="3"/>
        <v>18</v>
      </c>
      <c r="T12" s="4">
        <f t="shared" si="3"/>
        <v>19</v>
      </c>
      <c r="U12" s="4">
        <f t="shared" si="3"/>
        <v>20</v>
      </c>
      <c r="V12" s="4">
        <f t="shared" si="3"/>
        <v>21</v>
      </c>
      <c r="W12" s="4">
        <f t="shared" si="3"/>
        <v>22</v>
      </c>
      <c r="X12" s="4">
        <f t="shared" si="3"/>
        <v>23</v>
      </c>
      <c r="Y12" s="4">
        <f t="shared" si="3"/>
        <v>24</v>
      </c>
      <c r="Z12" s="4">
        <f t="shared" si="3"/>
        <v>25</v>
      </c>
      <c r="AA12" s="4">
        <f t="shared" si="3"/>
        <v>26</v>
      </c>
      <c r="AB12" s="4">
        <f t="shared" si="3"/>
        <v>27</v>
      </c>
      <c r="AC12" s="4">
        <f t="shared" si="3"/>
        <v>28</v>
      </c>
      <c r="AD12" s="4">
        <f t="shared" si="3"/>
        <v>29</v>
      </c>
      <c r="AE12" s="4">
        <f t="shared" si="3"/>
        <v>30</v>
      </c>
      <c r="AF12" s="4">
        <f t="shared" si="3"/>
        <v>31</v>
      </c>
      <c r="AG12" s="4">
        <f t="shared" si="3"/>
        <v>32</v>
      </c>
      <c r="AH12" s="4">
        <f t="shared" si="3"/>
        <v>33</v>
      </c>
      <c r="AI12" s="4">
        <f t="shared" si="3"/>
        <v>34</v>
      </c>
      <c r="AJ12" s="4">
        <f t="shared" si="3"/>
        <v>35</v>
      </c>
      <c r="AK12" s="4">
        <f t="shared" si="3"/>
        <v>36</v>
      </c>
      <c r="AL12" s="4">
        <f t="shared" si="3"/>
        <v>37</v>
      </c>
      <c r="AM12" s="4">
        <f t="shared" si="3"/>
        <v>38</v>
      </c>
      <c r="AN12" s="4">
        <f t="shared" si="3"/>
        <v>39</v>
      </c>
      <c r="AO12" s="4">
        <f t="shared" si="3"/>
        <v>40</v>
      </c>
      <c r="AP12" s="4">
        <f t="shared" si="3"/>
        <v>41</v>
      </c>
      <c r="AQ12" s="4">
        <f t="shared" si="3"/>
        <v>42</v>
      </c>
      <c r="AR12" s="4">
        <f t="shared" si="3"/>
        <v>43</v>
      </c>
      <c r="AS12" s="4">
        <f t="shared" si="3"/>
        <v>44</v>
      </c>
      <c r="AT12" s="4">
        <f t="shared" si="3"/>
        <v>45</v>
      </c>
      <c r="AU12" s="4">
        <f t="shared" si="3"/>
        <v>46</v>
      </c>
      <c r="AV12" s="4">
        <f t="shared" si="3"/>
        <v>47</v>
      </c>
      <c r="AW12" s="4">
        <f t="shared" si="3"/>
        <v>48</v>
      </c>
      <c r="AX12" s="4">
        <f t="shared" si="3"/>
        <v>49</v>
      </c>
      <c r="AY12" s="4">
        <f t="shared" si="3"/>
        <v>50</v>
      </c>
      <c r="AZ12" s="4">
        <f t="shared" si="3"/>
        <v>51</v>
      </c>
      <c r="BA12" s="4">
        <f t="shared" si="3"/>
        <v>52</v>
      </c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116" x14ac:dyDescent="0.35">
      <c r="A13" s="1" t="s">
        <v>44</v>
      </c>
      <c r="B13" s="1" t="s">
        <v>45</v>
      </c>
      <c r="C13" s="1" t="s">
        <v>46</v>
      </c>
      <c r="D13" s="1" t="s">
        <v>47</v>
      </c>
      <c r="E13" s="1" t="e">
        <f>[1]Sheet1!D13</f>
        <v>#REF!</v>
      </c>
      <c r="F13" s="1" t="s">
        <v>48</v>
      </c>
      <c r="G13" s="1" t="s">
        <v>48</v>
      </c>
      <c r="H13" s="1" t="s">
        <v>49</v>
      </c>
      <c r="I13" s="1" t="s">
        <v>50</v>
      </c>
      <c r="J13" s="1" t="s">
        <v>51</v>
      </c>
      <c r="K13" s="1" t="s">
        <v>47</v>
      </c>
      <c r="L13" s="1" t="s">
        <v>52</v>
      </c>
      <c r="M13" s="1" t="s">
        <v>53</v>
      </c>
      <c r="N13" s="1" t="s">
        <v>87</v>
      </c>
      <c r="O13" s="1" t="s">
        <v>88</v>
      </c>
      <c r="P13" s="1" t="s">
        <v>47</v>
      </c>
      <c r="Q13" s="1" t="s">
        <v>89</v>
      </c>
      <c r="R13" s="1" t="s">
        <v>47</v>
      </c>
      <c r="S13" s="1" t="e">
        <f>[1]Sheet1!L13</f>
        <v>#REF!</v>
      </c>
      <c r="T13" s="1" t="s">
        <v>47</v>
      </c>
      <c r="U13" s="1" t="s">
        <v>54</v>
      </c>
      <c r="V13" s="1" t="e">
        <f>[1]Sheet1!M13</f>
        <v>#REF!</v>
      </c>
      <c r="W13" s="1" t="s">
        <v>90</v>
      </c>
      <c r="X13" s="1" t="s">
        <v>55</v>
      </c>
      <c r="Y13" s="1" t="s">
        <v>55</v>
      </c>
      <c r="Z13" s="1" t="s">
        <v>56</v>
      </c>
      <c r="AA13" s="1" t="s">
        <v>57</v>
      </c>
      <c r="AB13" s="1" t="s">
        <v>91</v>
      </c>
      <c r="AC13" s="1" t="s">
        <v>47</v>
      </c>
      <c r="AD13" s="1" t="s">
        <v>92</v>
      </c>
      <c r="AE13" s="1" t="s">
        <v>58</v>
      </c>
      <c r="AF13" s="1" t="s">
        <v>47</v>
      </c>
      <c r="AG13" s="1" t="s">
        <v>47</v>
      </c>
      <c r="AH13" s="1" t="s">
        <v>47</v>
      </c>
      <c r="AI13" s="1" t="s">
        <v>47</v>
      </c>
      <c r="AJ13" s="1" t="s">
        <v>47</v>
      </c>
      <c r="AK13" s="1" t="s">
        <v>47</v>
      </c>
      <c r="AL13" s="1" t="s">
        <v>59</v>
      </c>
      <c r="AM13" s="1" t="s">
        <v>47</v>
      </c>
      <c r="AN13" s="1" t="s">
        <v>93</v>
      </c>
      <c r="AO13" s="1" t="s">
        <v>94</v>
      </c>
      <c r="AP13" s="1" t="s">
        <v>47</v>
      </c>
      <c r="AQ13" s="1" t="s">
        <v>47</v>
      </c>
      <c r="AR13" s="1" t="s">
        <v>47</v>
      </c>
      <c r="AS13" s="1" t="s">
        <v>47</v>
      </c>
      <c r="AT13" s="1" t="s">
        <v>60</v>
      </c>
      <c r="AU13" s="1" t="s">
        <v>59</v>
      </c>
      <c r="AV13" s="1" t="s">
        <v>95</v>
      </c>
      <c r="AW13" s="1" t="s">
        <v>49</v>
      </c>
      <c r="AX13" s="1" t="s">
        <v>61</v>
      </c>
      <c r="AY13" s="1" t="s">
        <v>96</v>
      </c>
      <c r="AZ13" s="1" t="s">
        <v>57</v>
      </c>
      <c r="BA13" s="1" t="s">
        <v>62</v>
      </c>
    </row>
  </sheetData>
  <conditionalFormatting sqref="B3:AO4">
    <cfRule type="cellIs" dxfId="8" priority="2" operator="greaterThan">
      <formula>34</formula>
    </cfRule>
  </conditionalFormatting>
  <conditionalFormatting sqref="B10:BA11">
    <cfRule type="cellIs" dxfId="7" priority="1" operator="greaterThan">
      <formula>34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89B4-AB37-42AE-B1A7-D4A46559AA74}">
  <dimension ref="A1:BM14"/>
  <sheetViews>
    <sheetView topLeftCell="AW10" workbookViewId="0">
      <selection activeCell="BM12" sqref="BM12"/>
    </sheetView>
  </sheetViews>
  <sheetFormatPr defaultRowHeight="14.5" x14ac:dyDescent="0.35"/>
  <cols>
    <col min="1" max="62" width="8.7265625" style="13"/>
    <col min="63" max="63" width="11.36328125" style="13" bestFit="1" customWidth="1"/>
    <col min="64" max="64" width="8.7265625" style="13"/>
    <col min="65" max="65" width="11.36328125" style="13" bestFit="1" customWidth="1"/>
    <col min="66" max="16384" width="8.7265625" style="13"/>
  </cols>
  <sheetData>
    <row r="1" spans="1:65" x14ac:dyDescent="0.3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65" s="14" customFormat="1" ht="145" x14ac:dyDescent="0.35">
      <c r="A2" s="1" t="s">
        <v>98</v>
      </c>
      <c r="B2" s="1" t="s">
        <v>99</v>
      </c>
      <c r="C2" s="1" t="s">
        <v>100</v>
      </c>
      <c r="D2" s="1" t="s">
        <v>101</v>
      </c>
      <c r="E2" s="1" t="s">
        <v>102</v>
      </c>
      <c r="F2" s="1" t="s">
        <v>103</v>
      </c>
      <c r="G2" s="1" t="s">
        <v>104</v>
      </c>
      <c r="H2" s="1" t="s">
        <v>105</v>
      </c>
      <c r="I2" s="1" t="s">
        <v>106</v>
      </c>
      <c r="J2" s="1" t="s">
        <v>107</v>
      </c>
      <c r="K2" s="1" t="s">
        <v>108</v>
      </c>
      <c r="L2" s="1" t="s">
        <v>109</v>
      </c>
      <c r="M2" s="1" t="s">
        <v>69</v>
      </c>
      <c r="N2" s="1" t="s">
        <v>110</v>
      </c>
      <c r="O2" s="1" t="s">
        <v>111</v>
      </c>
      <c r="P2" s="1" t="s">
        <v>112</v>
      </c>
      <c r="Q2" s="1" t="s">
        <v>71</v>
      </c>
      <c r="R2" s="1" t="s">
        <v>113</v>
      </c>
      <c r="S2" s="1" t="s">
        <v>114</v>
      </c>
      <c r="T2" s="1" t="s">
        <v>115</v>
      </c>
      <c r="U2" s="1" t="s">
        <v>116</v>
      </c>
      <c r="V2" s="1" t="s">
        <v>117</v>
      </c>
      <c r="W2" s="1" t="s">
        <v>118</v>
      </c>
      <c r="X2" s="1" t="s">
        <v>119</v>
      </c>
      <c r="Y2" s="1" t="s">
        <v>120</v>
      </c>
      <c r="Z2" s="1" t="s">
        <v>121</v>
      </c>
      <c r="AA2" s="1" t="s">
        <v>122</v>
      </c>
      <c r="AB2" s="1" t="s">
        <v>123</v>
      </c>
      <c r="AC2" s="1" t="s">
        <v>124</v>
      </c>
      <c r="AD2" s="1" t="s">
        <v>125</v>
      </c>
      <c r="AE2" s="1" t="s">
        <v>126</v>
      </c>
      <c r="AF2" s="1" t="s">
        <v>127</v>
      </c>
      <c r="AG2" s="1" t="s">
        <v>128</v>
      </c>
      <c r="AH2" s="1" t="s">
        <v>129</v>
      </c>
      <c r="AI2" s="1" t="s">
        <v>130</v>
      </c>
      <c r="AJ2" s="1" t="s">
        <v>131</v>
      </c>
      <c r="AK2" s="1" t="s">
        <v>132</v>
      </c>
      <c r="AL2" s="1" t="s">
        <v>133</v>
      </c>
      <c r="AM2" s="1" t="s">
        <v>134</v>
      </c>
      <c r="AN2" s="1" t="s">
        <v>135</v>
      </c>
      <c r="AO2" s="1" t="s">
        <v>136</v>
      </c>
      <c r="AP2" s="1" t="s">
        <v>137</v>
      </c>
      <c r="AQ2" s="1" t="s">
        <v>138</v>
      </c>
      <c r="AR2" s="1" t="s">
        <v>139</v>
      </c>
      <c r="AS2" s="1" t="s">
        <v>140</v>
      </c>
      <c r="AT2" s="1" t="s">
        <v>141</v>
      </c>
      <c r="AU2" s="1" t="s">
        <v>142</v>
      </c>
      <c r="AV2" s="1" t="s">
        <v>143</v>
      </c>
      <c r="AW2" s="1" t="s">
        <v>144</v>
      </c>
      <c r="AX2" s="1" t="s">
        <v>145</v>
      </c>
      <c r="AY2" s="1" t="s">
        <v>146</v>
      </c>
      <c r="AZ2" s="1" t="s">
        <v>147</v>
      </c>
      <c r="BA2" s="1" t="s">
        <v>148</v>
      </c>
      <c r="BB2" s="1" t="s">
        <v>149</v>
      </c>
      <c r="BC2" s="1" t="s">
        <v>150</v>
      </c>
    </row>
    <row r="3" spans="1:65" s="14" customFormat="1" ht="43.5" x14ac:dyDescent="0.35">
      <c r="A3" s="1" t="s">
        <v>41</v>
      </c>
      <c r="B3" s="1">
        <v>79</v>
      </c>
      <c r="C3" s="1">
        <v>25</v>
      </c>
      <c r="D3" s="1">
        <v>18</v>
      </c>
      <c r="E3" s="1">
        <v>33</v>
      </c>
      <c r="F3" s="1">
        <v>24</v>
      </c>
      <c r="G3" s="1">
        <v>29</v>
      </c>
      <c r="H3" s="1">
        <v>29</v>
      </c>
      <c r="I3" s="1">
        <v>34</v>
      </c>
      <c r="J3" s="1">
        <v>30</v>
      </c>
      <c r="K3" s="1">
        <v>28</v>
      </c>
      <c r="L3" s="1">
        <v>29</v>
      </c>
      <c r="M3" s="1">
        <v>545</v>
      </c>
      <c r="N3" s="1">
        <v>34</v>
      </c>
      <c r="O3" s="1">
        <v>31</v>
      </c>
      <c r="P3" s="1">
        <v>37</v>
      </c>
      <c r="Q3" s="1">
        <v>12</v>
      </c>
      <c r="R3" s="1">
        <v>17</v>
      </c>
      <c r="S3" s="1">
        <v>36</v>
      </c>
      <c r="T3" s="1">
        <v>27</v>
      </c>
      <c r="U3" s="1">
        <v>29</v>
      </c>
      <c r="V3" s="1">
        <v>28</v>
      </c>
      <c r="W3" s="1">
        <v>33</v>
      </c>
      <c r="X3" s="1">
        <v>33</v>
      </c>
      <c r="Y3" s="1">
        <v>33</v>
      </c>
      <c r="Z3" s="1">
        <v>40</v>
      </c>
      <c r="AA3" s="1">
        <v>37</v>
      </c>
      <c r="AB3" s="1">
        <v>38</v>
      </c>
      <c r="AC3" s="1">
        <v>40</v>
      </c>
      <c r="AD3" s="1">
        <v>33</v>
      </c>
      <c r="AE3" s="1">
        <v>39</v>
      </c>
      <c r="AF3" s="1">
        <v>38</v>
      </c>
      <c r="AG3" s="1">
        <v>38</v>
      </c>
      <c r="AH3" s="1">
        <v>40</v>
      </c>
      <c r="AI3" s="1">
        <v>1690</v>
      </c>
      <c r="AJ3" s="1">
        <v>37</v>
      </c>
      <c r="AK3" s="1">
        <v>38</v>
      </c>
      <c r="AL3" s="1">
        <v>41</v>
      </c>
      <c r="AM3" s="1">
        <v>36</v>
      </c>
      <c r="AN3" s="1">
        <v>35</v>
      </c>
      <c r="AO3" s="1">
        <v>28</v>
      </c>
      <c r="AP3" s="1">
        <v>39</v>
      </c>
      <c r="AQ3" s="1">
        <v>27</v>
      </c>
      <c r="AR3" s="1">
        <v>28</v>
      </c>
      <c r="AS3" s="1">
        <v>29</v>
      </c>
      <c r="AT3" s="1">
        <v>30</v>
      </c>
      <c r="AU3" s="1">
        <v>28</v>
      </c>
      <c r="AV3" s="1">
        <v>24</v>
      </c>
      <c r="AW3" s="1">
        <v>32</v>
      </c>
      <c r="AX3" s="1">
        <v>33</v>
      </c>
      <c r="AY3" s="1">
        <v>37</v>
      </c>
      <c r="AZ3" s="1">
        <v>1108</v>
      </c>
      <c r="BA3" s="1">
        <v>54</v>
      </c>
      <c r="BB3" s="1">
        <v>30</v>
      </c>
      <c r="BC3" s="1">
        <v>33</v>
      </c>
    </row>
    <row r="4" spans="1:65" ht="43.5" x14ac:dyDescent="0.35">
      <c r="A4" s="1" t="s">
        <v>42</v>
      </c>
      <c r="B4" s="6">
        <f>(B3*0.514)+1.8304</f>
        <v>42.436399999999999</v>
      </c>
      <c r="C4" s="6">
        <f t="shared" ref="C4:BC4" si="0">(C3*0.514)+1.8304</f>
        <v>14.680399999999999</v>
      </c>
      <c r="D4" s="6">
        <f t="shared" si="0"/>
        <v>11.0824</v>
      </c>
      <c r="E4" s="6">
        <f t="shared" si="0"/>
        <v>18.792400000000001</v>
      </c>
      <c r="F4" s="6">
        <f t="shared" si="0"/>
        <v>14.166399999999999</v>
      </c>
      <c r="G4" s="6">
        <f t="shared" si="0"/>
        <v>16.7364</v>
      </c>
      <c r="H4" s="6">
        <f t="shared" si="0"/>
        <v>16.7364</v>
      </c>
      <c r="I4" s="6">
        <f t="shared" si="0"/>
        <v>19.3064</v>
      </c>
      <c r="J4" s="6">
        <f t="shared" si="0"/>
        <v>17.250399999999999</v>
      </c>
      <c r="K4" s="6">
        <f t="shared" si="0"/>
        <v>16.2224</v>
      </c>
      <c r="L4" s="6">
        <f t="shared" si="0"/>
        <v>16.7364</v>
      </c>
      <c r="M4" s="6">
        <f t="shared" si="0"/>
        <v>281.96039999999999</v>
      </c>
      <c r="N4" s="6">
        <f t="shared" si="0"/>
        <v>19.3064</v>
      </c>
      <c r="O4" s="6">
        <f t="shared" si="0"/>
        <v>17.764400000000002</v>
      </c>
      <c r="P4" s="6">
        <f>(P3*0.514)+1.8304</f>
        <v>20.848400000000002</v>
      </c>
      <c r="Q4" s="6">
        <f t="shared" si="0"/>
        <v>7.9984000000000002</v>
      </c>
      <c r="R4" s="6">
        <f t="shared" si="0"/>
        <v>10.5684</v>
      </c>
      <c r="S4" s="6">
        <f t="shared" si="0"/>
        <v>20.334400000000002</v>
      </c>
      <c r="T4" s="6">
        <f t="shared" si="0"/>
        <v>15.708400000000001</v>
      </c>
      <c r="U4" s="6">
        <f t="shared" si="0"/>
        <v>16.7364</v>
      </c>
      <c r="V4" s="6">
        <f t="shared" si="0"/>
        <v>16.2224</v>
      </c>
      <c r="W4" s="6">
        <f t="shared" si="0"/>
        <v>18.792400000000001</v>
      </c>
      <c r="X4" s="6">
        <f t="shared" si="0"/>
        <v>18.792400000000001</v>
      </c>
      <c r="Y4" s="6">
        <f t="shared" si="0"/>
        <v>18.792400000000001</v>
      </c>
      <c r="Z4" s="6">
        <f t="shared" si="0"/>
        <v>22.390400000000003</v>
      </c>
      <c r="AA4" s="6">
        <f t="shared" si="0"/>
        <v>20.848400000000002</v>
      </c>
      <c r="AB4" s="6">
        <f t="shared" si="0"/>
        <v>21.362400000000001</v>
      </c>
      <c r="AC4" s="6">
        <f t="shared" si="0"/>
        <v>22.390400000000003</v>
      </c>
      <c r="AD4" s="6">
        <f t="shared" si="0"/>
        <v>18.792400000000001</v>
      </c>
      <c r="AE4" s="6">
        <f t="shared" si="0"/>
        <v>21.8764</v>
      </c>
      <c r="AF4" s="6">
        <f t="shared" si="0"/>
        <v>21.362400000000001</v>
      </c>
      <c r="AG4" s="6">
        <f t="shared" si="0"/>
        <v>21.362400000000001</v>
      </c>
      <c r="AH4" s="6">
        <f t="shared" si="0"/>
        <v>22.390400000000003</v>
      </c>
      <c r="AI4" s="6">
        <f t="shared" si="0"/>
        <v>870.49040000000002</v>
      </c>
      <c r="AJ4" s="6">
        <f t="shared" si="0"/>
        <v>20.848400000000002</v>
      </c>
      <c r="AK4" s="6">
        <f t="shared" si="0"/>
        <v>21.362400000000001</v>
      </c>
      <c r="AL4" s="6">
        <f t="shared" si="0"/>
        <v>22.904400000000003</v>
      </c>
      <c r="AM4" s="6">
        <f t="shared" si="0"/>
        <v>20.334400000000002</v>
      </c>
      <c r="AN4" s="6">
        <f t="shared" si="0"/>
        <v>19.820400000000003</v>
      </c>
      <c r="AO4" s="6">
        <f t="shared" si="0"/>
        <v>16.2224</v>
      </c>
      <c r="AP4" s="6">
        <f t="shared" si="0"/>
        <v>21.8764</v>
      </c>
      <c r="AQ4" s="6">
        <f t="shared" si="0"/>
        <v>15.708400000000001</v>
      </c>
      <c r="AR4" s="6">
        <f t="shared" si="0"/>
        <v>16.2224</v>
      </c>
      <c r="AS4" s="6">
        <f t="shared" si="0"/>
        <v>16.7364</v>
      </c>
      <c r="AT4" s="6">
        <f t="shared" si="0"/>
        <v>17.250399999999999</v>
      </c>
      <c r="AU4" s="6">
        <f t="shared" si="0"/>
        <v>16.2224</v>
      </c>
      <c r="AV4" s="6">
        <f t="shared" si="0"/>
        <v>14.166399999999999</v>
      </c>
      <c r="AW4" s="6">
        <f t="shared" si="0"/>
        <v>18.278400000000001</v>
      </c>
      <c r="AX4" s="6">
        <f t="shared" si="0"/>
        <v>18.792400000000001</v>
      </c>
      <c r="AY4" s="6">
        <f t="shared" si="0"/>
        <v>20.848400000000002</v>
      </c>
      <c r="AZ4" s="6">
        <f t="shared" si="0"/>
        <v>571.34240000000011</v>
      </c>
      <c r="BA4" s="6">
        <f t="shared" si="0"/>
        <v>29.586400000000001</v>
      </c>
      <c r="BB4" s="6">
        <f t="shared" si="0"/>
        <v>17.250399999999999</v>
      </c>
      <c r="BC4" s="6">
        <f t="shared" si="0"/>
        <v>18.792400000000001</v>
      </c>
    </row>
    <row r="5" spans="1:65" ht="29" x14ac:dyDescent="0.35">
      <c r="A5" s="1" t="s">
        <v>43</v>
      </c>
      <c r="B5" s="4">
        <v>1</v>
      </c>
      <c r="C5" s="4">
        <f>B5+1</f>
        <v>2</v>
      </c>
      <c r="D5" s="4">
        <f t="shared" ref="D5:BC5" si="1">C5+1</f>
        <v>3</v>
      </c>
      <c r="E5" s="4">
        <f t="shared" si="1"/>
        <v>4</v>
      </c>
      <c r="F5" s="4">
        <f t="shared" si="1"/>
        <v>5</v>
      </c>
      <c r="G5" s="4">
        <f t="shared" si="1"/>
        <v>6</v>
      </c>
      <c r="H5" s="4">
        <f t="shared" si="1"/>
        <v>7</v>
      </c>
      <c r="I5" s="4">
        <f t="shared" si="1"/>
        <v>8</v>
      </c>
      <c r="J5" s="4">
        <f t="shared" si="1"/>
        <v>9</v>
      </c>
      <c r="K5" s="4">
        <f t="shared" si="1"/>
        <v>10</v>
      </c>
      <c r="L5" s="4">
        <f t="shared" si="1"/>
        <v>11</v>
      </c>
      <c r="M5" s="4">
        <f t="shared" si="1"/>
        <v>12</v>
      </c>
      <c r="N5" s="4">
        <f t="shared" si="1"/>
        <v>13</v>
      </c>
      <c r="O5" s="4">
        <f t="shared" si="1"/>
        <v>14</v>
      </c>
      <c r="P5" s="4">
        <f t="shared" si="1"/>
        <v>15</v>
      </c>
      <c r="Q5" s="4">
        <f t="shared" si="1"/>
        <v>16</v>
      </c>
      <c r="R5" s="4">
        <f t="shared" si="1"/>
        <v>17</v>
      </c>
      <c r="S5" s="4">
        <f t="shared" si="1"/>
        <v>18</v>
      </c>
      <c r="T5" s="4">
        <f t="shared" si="1"/>
        <v>19</v>
      </c>
      <c r="U5" s="4">
        <f t="shared" si="1"/>
        <v>20</v>
      </c>
      <c r="V5" s="4">
        <f t="shared" si="1"/>
        <v>21</v>
      </c>
      <c r="W5" s="4">
        <f t="shared" si="1"/>
        <v>22</v>
      </c>
      <c r="X5" s="4">
        <f t="shared" si="1"/>
        <v>23</v>
      </c>
      <c r="Y5" s="4">
        <f t="shared" si="1"/>
        <v>24</v>
      </c>
      <c r="Z5" s="4">
        <f t="shared" si="1"/>
        <v>25</v>
      </c>
      <c r="AA5" s="4">
        <f t="shared" si="1"/>
        <v>26</v>
      </c>
      <c r="AB5" s="4">
        <f t="shared" si="1"/>
        <v>27</v>
      </c>
      <c r="AC5" s="4">
        <f t="shared" si="1"/>
        <v>28</v>
      </c>
      <c r="AD5" s="4">
        <f t="shared" si="1"/>
        <v>29</v>
      </c>
      <c r="AE5" s="4">
        <f t="shared" si="1"/>
        <v>30</v>
      </c>
      <c r="AF5" s="4">
        <f t="shared" si="1"/>
        <v>31</v>
      </c>
      <c r="AG5" s="4">
        <f t="shared" si="1"/>
        <v>32</v>
      </c>
      <c r="AH5" s="4">
        <f t="shared" si="1"/>
        <v>33</v>
      </c>
      <c r="AI5" s="4">
        <f t="shared" si="1"/>
        <v>34</v>
      </c>
      <c r="AJ5" s="4">
        <f t="shared" si="1"/>
        <v>35</v>
      </c>
      <c r="AK5" s="4">
        <f t="shared" si="1"/>
        <v>36</v>
      </c>
      <c r="AL5" s="4">
        <f t="shared" si="1"/>
        <v>37</v>
      </c>
      <c r="AM5" s="4">
        <f t="shared" si="1"/>
        <v>38</v>
      </c>
      <c r="AN5" s="4">
        <f t="shared" si="1"/>
        <v>39</v>
      </c>
      <c r="AO5" s="4">
        <f t="shared" si="1"/>
        <v>40</v>
      </c>
      <c r="AP5" s="4">
        <f t="shared" si="1"/>
        <v>41</v>
      </c>
      <c r="AQ5" s="4">
        <f t="shared" si="1"/>
        <v>42</v>
      </c>
      <c r="AR5" s="4">
        <f t="shared" si="1"/>
        <v>43</v>
      </c>
      <c r="AS5" s="4">
        <f t="shared" si="1"/>
        <v>44</v>
      </c>
      <c r="AT5" s="4">
        <f t="shared" si="1"/>
        <v>45</v>
      </c>
      <c r="AU5" s="4">
        <f t="shared" si="1"/>
        <v>46</v>
      </c>
      <c r="AV5" s="4">
        <f t="shared" si="1"/>
        <v>47</v>
      </c>
      <c r="AW5" s="4">
        <f t="shared" si="1"/>
        <v>48</v>
      </c>
      <c r="AX5" s="4">
        <f t="shared" si="1"/>
        <v>49</v>
      </c>
      <c r="AY5" s="4">
        <f t="shared" si="1"/>
        <v>50</v>
      </c>
      <c r="AZ5" s="4">
        <f t="shared" si="1"/>
        <v>51</v>
      </c>
      <c r="BA5" s="4">
        <f t="shared" si="1"/>
        <v>52</v>
      </c>
      <c r="BB5" s="4">
        <f t="shared" si="1"/>
        <v>53</v>
      </c>
      <c r="BC5" s="4">
        <f t="shared" si="1"/>
        <v>54</v>
      </c>
    </row>
    <row r="6" spans="1:65" ht="72.5" x14ac:dyDescent="0.35">
      <c r="A6" s="1" t="s">
        <v>44</v>
      </c>
      <c r="B6" s="1" t="s">
        <v>151</v>
      </c>
      <c r="C6" s="1" t="s">
        <v>152</v>
      </c>
      <c r="D6" s="1" t="s">
        <v>151</v>
      </c>
      <c r="E6" s="1" t="s">
        <v>153</v>
      </c>
      <c r="F6" s="1" t="s">
        <v>153</v>
      </c>
      <c r="G6" s="1" t="s">
        <v>153</v>
      </c>
      <c r="H6" s="1" t="s">
        <v>151</v>
      </c>
      <c r="I6" s="1" t="s">
        <v>154</v>
      </c>
      <c r="J6" s="1" t="s">
        <v>155</v>
      </c>
      <c r="K6" s="1" t="s">
        <v>156</v>
      </c>
      <c r="L6" s="1" t="s">
        <v>157</v>
      </c>
      <c r="M6" s="1" t="s">
        <v>89</v>
      </c>
      <c r="N6" s="1" t="s">
        <v>153</v>
      </c>
      <c r="O6" s="1" t="s">
        <v>158</v>
      </c>
      <c r="P6" s="1" t="s">
        <v>112</v>
      </c>
      <c r="Q6" s="1" t="s">
        <v>159</v>
      </c>
      <c r="R6" s="1" t="s">
        <v>151</v>
      </c>
      <c r="S6" s="1" t="s">
        <v>151</v>
      </c>
      <c r="T6" s="1" t="s">
        <v>151</v>
      </c>
      <c r="U6" s="1" t="s">
        <v>151</v>
      </c>
      <c r="V6" s="1" t="s">
        <v>151</v>
      </c>
      <c r="W6" s="1" t="s">
        <v>151</v>
      </c>
      <c r="X6" s="1" t="s">
        <v>151</v>
      </c>
      <c r="Y6" s="1" t="s">
        <v>153</v>
      </c>
      <c r="Z6" s="1" t="s">
        <v>151</v>
      </c>
      <c r="AA6" s="1" t="s">
        <v>151</v>
      </c>
      <c r="AB6" s="1" t="s">
        <v>151</v>
      </c>
      <c r="AC6" s="1" t="s">
        <v>151</v>
      </c>
      <c r="AD6" s="1" t="s">
        <v>151</v>
      </c>
      <c r="AE6" s="1" t="s">
        <v>151</v>
      </c>
      <c r="AF6" s="1" t="s">
        <v>151</v>
      </c>
      <c r="AG6" s="1" t="s">
        <v>151</v>
      </c>
      <c r="AH6" s="1" t="s">
        <v>151</v>
      </c>
      <c r="AI6" s="1" t="s">
        <v>151</v>
      </c>
      <c r="AJ6" s="1" t="s">
        <v>151</v>
      </c>
      <c r="AK6" s="1" t="s">
        <v>151</v>
      </c>
      <c r="AL6" s="1" t="s">
        <v>151</v>
      </c>
      <c r="AM6" s="1" t="s">
        <v>151</v>
      </c>
      <c r="AN6" s="1" t="s">
        <v>151</v>
      </c>
      <c r="AO6" s="1" t="s">
        <v>160</v>
      </c>
      <c r="AP6" s="1" t="s">
        <v>151</v>
      </c>
      <c r="AQ6" s="1" t="s">
        <v>153</v>
      </c>
      <c r="AR6" s="1" t="s">
        <v>153</v>
      </c>
      <c r="AS6" s="1" t="s">
        <v>161</v>
      </c>
      <c r="AT6" s="1" t="s">
        <v>161</v>
      </c>
      <c r="AU6" s="1" t="s">
        <v>161</v>
      </c>
      <c r="AV6" s="1" t="s">
        <v>151</v>
      </c>
      <c r="AW6" s="1" t="s">
        <v>151</v>
      </c>
      <c r="AX6" s="1" t="s">
        <v>151</v>
      </c>
      <c r="AY6" s="1" t="s">
        <v>151</v>
      </c>
      <c r="AZ6" s="1" t="s">
        <v>153</v>
      </c>
      <c r="BA6" s="1" t="s">
        <v>153</v>
      </c>
      <c r="BB6" s="1" t="s">
        <v>151</v>
      </c>
      <c r="BC6" s="1" t="s">
        <v>151</v>
      </c>
    </row>
    <row r="8" spans="1:65" x14ac:dyDescent="0.35">
      <c r="A8" s="5" t="s">
        <v>162</v>
      </c>
    </row>
    <row r="10" spans="1:65" s="14" customFormat="1" ht="145" x14ac:dyDescent="0.35">
      <c r="A10" s="1" t="s">
        <v>98</v>
      </c>
      <c r="B10" s="9" t="s">
        <v>168</v>
      </c>
      <c r="C10" s="1" t="s">
        <v>99</v>
      </c>
      <c r="D10" s="12" t="s">
        <v>169</v>
      </c>
      <c r="E10" s="1" t="s">
        <v>100</v>
      </c>
      <c r="F10" s="1" t="s">
        <v>170</v>
      </c>
      <c r="G10" s="1" t="s">
        <v>102</v>
      </c>
      <c r="H10" s="1" t="s">
        <v>103</v>
      </c>
      <c r="I10" s="1" t="s">
        <v>104</v>
      </c>
      <c r="J10" s="1" t="s">
        <v>105</v>
      </c>
      <c r="K10" s="12" t="s">
        <v>107</v>
      </c>
      <c r="L10" s="1" t="s">
        <v>108</v>
      </c>
      <c r="M10" s="1" t="s">
        <v>109</v>
      </c>
      <c r="N10" s="1" t="s">
        <v>110</v>
      </c>
      <c r="O10" s="1" t="s">
        <v>111</v>
      </c>
      <c r="P10" s="1" t="s">
        <v>171</v>
      </c>
      <c r="Q10" s="12" t="s">
        <v>172</v>
      </c>
      <c r="R10" s="9" t="s">
        <v>173</v>
      </c>
      <c r="S10" s="1" t="s">
        <v>113</v>
      </c>
      <c r="T10" s="1" t="s">
        <v>114</v>
      </c>
      <c r="U10" s="1" t="s">
        <v>115</v>
      </c>
      <c r="V10" s="1" t="s">
        <v>116</v>
      </c>
      <c r="W10" s="1" t="s">
        <v>117</v>
      </c>
      <c r="X10" s="1" t="s">
        <v>174</v>
      </c>
      <c r="Y10" s="1" t="s">
        <v>119</v>
      </c>
      <c r="Z10" s="1" t="s">
        <v>175</v>
      </c>
      <c r="AA10" s="1" t="s">
        <v>121</v>
      </c>
      <c r="AB10" s="1" t="s">
        <v>122</v>
      </c>
      <c r="AC10" s="1" t="s">
        <v>176</v>
      </c>
      <c r="AD10" s="1" t="s">
        <v>124</v>
      </c>
      <c r="AE10" s="1" t="s">
        <v>125</v>
      </c>
      <c r="AF10" s="12" t="s">
        <v>177</v>
      </c>
      <c r="AG10" s="1" t="s">
        <v>126</v>
      </c>
      <c r="AH10" s="1" t="s">
        <v>127</v>
      </c>
      <c r="AI10" s="1" t="s">
        <v>128</v>
      </c>
      <c r="AJ10" s="1" t="s">
        <v>129</v>
      </c>
      <c r="AK10" s="1" t="s">
        <v>178</v>
      </c>
      <c r="AL10" s="1" t="s">
        <v>131</v>
      </c>
      <c r="AM10" s="1" t="s">
        <v>132</v>
      </c>
      <c r="AN10" s="1" t="s">
        <v>133</v>
      </c>
      <c r="AO10" s="12" t="s">
        <v>179</v>
      </c>
      <c r="AP10" s="1" t="s">
        <v>134</v>
      </c>
      <c r="AQ10" s="1" t="s">
        <v>135</v>
      </c>
      <c r="AR10" s="1" t="s">
        <v>136</v>
      </c>
      <c r="AS10" s="1" t="s">
        <v>137</v>
      </c>
      <c r="AT10" s="1" t="s">
        <v>138</v>
      </c>
      <c r="AU10" s="1" t="s">
        <v>139</v>
      </c>
      <c r="AV10" s="1" t="s">
        <v>140</v>
      </c>
      <c r="AW10" s="1" t="s">
        <v>141</v>
      </c>
      <c r="AX10" s="1" t="s">
        <v>142</v>
      </c>
      <c r="AY10" s="1" t="s">
        <v>143</v>
      </c>
      <c r="AZ10" s="1" t="s">
        <v>180</v>
      </c>
      <c r="BA10" s="9" t="s">
        <v>181</v>
      </c>
      <c r="BB10" s="1" t="s">
        <v>145</v>
      </c>
      <c r="BC10" s="9" t="s">
        <v>83</v>
      </c>
      <c r="BD10" s="1" t="s">
        <v>146</v>
      </c>
      <c r="BE10" s="1" t="s">
        <v>147</v>
      </c>
      <c r="BF10" s="12" t="s">
        <v>182</v>
      </c>
      <c r="BG10" s="1" t="s">
        <v>148</v>
      </c>
      <c r="BH10" s="1" t="s">
        <v>149</v>
      </c>
      <c r="BI10" s="1" t="s">
        <v>150</v>
      </c>
      <c r="BJ10" s="15" t="s">
        <v>396</v>
      </c>
      <c r="BK10" s="15"/>
    </row>
    <row r="11" spans="1:65" s="14" customFormat="1" ht="43.5" x14ac:dyDescent="0.35">
      <c r="A11" s="1" t="s">
        <v>86</v>
      </c>
      <c r="B11" s="1">
        <v>112</v>
      </c>
      <c r="C11" s="1">
        <v>97</v>
      </c>
      <c r="D11" s="1">
        <v>89</v>
      </c>
      <c r="E11" s="1">
        <v>32</v>
      </c>
      <c r="F11" s="1">
        <v>91</v>
      </c>
      <c r="G11" s="1">
        <v>89</v>
      </c>
      <c r="H11" s="1">
        <v>87</v>
      </c>
      <c r="I11" s="1">
        <v>84</v>
      </c>
      <c r="J11" s="1">
        <v>96</v>
      </c>
      <c r="K11" s="1">
        <v>95</v>
      </c>
      <c r="L11" s="1">
        <v>88</v>
      </c>
      <c r="M11" s="1">
        <v>87</v>
      </c>
      <c r="N11" s="1">
        <v>99</v>
      </c>
      <c r="O11" s="1">
        <v>95</v>
      </c>
      <c r="P11" s="1">
        <v>98</v>
      </c>
      <c r="Q11" s="1">
        <v>61</v>
      </c>
      <c r="R11" s="1">
        <v>142</v>
      </c>
      <c r="S11" s="1">
        <v>72</v>
      </c>
      <c r="T11" s="1">
        <v>106</v>
      </c>
      <c r="U11" s="1">
        <v>88</v>
      </c>
      <c r="V11" s="1">
        <v>85</v>
      </c>
      <c r="W11" s="1">
        <v>83</v>
      </c>
      <c r="X11" s="1">
        <v>85</v>
      </c>
      <c r="Y11" s="1">
        <v>85</v>
      </c>
      <c r="Z11" s="1">
        <v>87</v>
      </c>
      <c r="AA11" s="1">
        <v>92</v>
      </c>
      <c r="AB11" s="1">
        <v>94</v>
      </c>
      <c r="AC11" s="1">
        <v>89</v>
      </c>
      <c r="AD11" s="1">
        <v>103</v>
      </c>
      <c r="AE11" s="1">
        <v>92</v>
      </c>
      <c r="AF11" s="1">
        <v>92</v>
      </c>
      <c r="AG11" s="1">
        <v>94</v>
      </c>
      <c r="AH11" s="1">
        <v>97</v>
      </c>
      <c r="AI11" s="1">
        <v>93</v>
      </c>
      <c r="AJ11" s="1">
        <v>96</v>
      </c>
      <c r="AK11" s="1">
        <v>99</v>
      </c>
      <c r="AL11" s="1">
        <v>95</v>
      </c>
      <c r="AM11" s="1">
        <v>92</v>
      </c>
      <c r="AN11" s="1">
        <v>94</v>
      </c>
      <c r="AO11" s="1">
        <v>90</v>
      </c>
      <c r="AP11" s="1">
        <v>90</v>
      </c>
      <c r="AQ11" s="1">
        <v>94</v>
      </c>
      <c r="AR11" s="1">
        <v>117</v>
      </c>
      <c r="AS11" s="1">
        <v>108</v>
      </c>
      <c r="AT11" s="1">
        <v>275</v>
      </c>
      <c r="AU11" s="1">
        <v>91</v>
      </c>
      <c r="AV11" s="1">
        <v>78</v>
      </c>
      <c r="AW11" s="1">
        <v>96</v>
      </c>
      <c r="AX11" s="1">
        <v>95</v>
      </c>
      <c r="AY11" s="1">
        <v>89</v>
      </c>
      <c r="AZ11" s="1">
        <v>92</v>
      </c>
      <c r="BA11" s="1">
        <v>64</v>
      </c>
      <c r="BB11" s="1">
        <v>104</v>
      </c>
      <c r="BC11" s="1">
        <v>104</v>
      </c>
      <c r="BD11" s="1">
        <v>103</v>
      </c>
      <c r="BE11" s="1">
        <v>3053</v>
      </c>
      <c r="BF11" s="1">
        <v>57</v>
      </c>
      <c r="BG11" s="1">
        <v>126</v>
      </c>
      <c r="BH11" s="1">
        <v>91</v>
      </c>
      <c r="BI11" s="1">
        <v>94</v>
      </c>
      <c r="BJ11" s="20" t="s">
        <v>404</v>
      </c>
      <c r="BK11" s="21">
        <f>59/60</f>
        <v>0.98333333333333328</v>
      </c>
      <c r="BL11" s="20" t="s">
        <v>399</v>
      </c>
      <c r="BM11" s="21">
        <f>SUM(B11:BI11)/60</f>
        <v>144.43333333333334</v>
      </c>
    </row>
    <row r="12" spans="1:65" s="14" customFormat="1" ht="43.5" x14ac:dyDescent="0.35">
      <c r="A12" s="1" t="s">
        <v>42</v>
      </c>
      <c r="B12" s="3">
        <v>59.398399999999995</v>
      </c>
      <c r="C12" s="3">
        <v>51.688400000000001</v>
      </c>
      <c r="D12" s="3">
        <v>47.5764</v>
      </c>
      <c r="E12" s="3">
        <v>18.278400000000001</v>
      </c>
      <c r="F12" s="3">
        <v>48.604399999999998</v>
      </c>
      <c r="G12" s="3">
        <v>47.5764</v>
      </c>
      <c r="H12" s="3">
        <v>46.548400000000001</v>
      </c>
      <c r="I12" s="3">
        <v>45.006399999999999</v>
      </c>
      <c r="J12" s="3">
        <v>51.174399999999999</v>
      </c>
      <c r="K12" s="3">
        <v>50.660399999999996</v>
      </c>
      <c r="L12" s="3">
        <v>47.062399999999997</v>
      </c>
      <c r="M12" s="3">
        <v>46.548400000000001</v>
      </c>
      <c r="N12" s="3">
        <v>52.7164</v>
      </c>
      <c r="O12" s="3">
        <v>50.660399999999996</v>
      </c>
      <c r="P12" s="3">
        <v>52.202399999999997</v>
      </c>
      <c r="Q12" s="3">
        <v>33.184399999999997</v>
      </c>
      <c r="R12" s="3">
        <v>74.818399999999997</v>
      </c>
      <c r="S12" s="3">
        <v>38.8384</v>
      </c>
      <c r="T12" s="3">
        <v>56.314399999999999</v>
      </c>
      <c r="U12" s="3">
        <v>47.062399999999997</v>
      </c>
      <c r="V12" s="3">
        <v>45.520399999999995</v>
      </c>
      <c r="W12" s="3">
        <v>44.492399999999996</v>
      </c>
      <c r="X12" s="3">
        <v>45.520399999999995</v>
      </c>
      <c r="Y12" s="3">
        <v>45.520399999999995</v>
      </c>
      <c r="Z12" s="3">
        <v>46.548400000000001</v>
      </c>
      <c r="AA12" s="3">
        <v>49.118400000000001</v>
      </c>
      <c r="AB12" s="3">
        <v>50.1464</v>
      </c>
      <c r="AC12" s="3">
        <v>47.5764</v>
      </c>
      <c r="AD12" s="3">
        <v>54.772399999999998</v>
      </c>
      <c r="AE12" s="3">
        <v>49.118400000000001</v>
      </c>
      <c r="AF12" s="3">
        <v>49.118400000000001</v>
      </c>
      <c r="AG12" s="3">
        <v>50.1464</v>
      </c>
      <c r="AH12" s="3">
        <v>51.688400000000001</v>
      </c>
      <c r="AI12" s="3">
        <v>49.632399999999997</v>
      </c>
      <c r="AJ12" s="3">
        <v>51.174399999999999</v>
      </c>
      <c r="AK12" s="3">
        <v>52.7164</v>
      </c>
      <c r="AL12" s="3">
        <v>50.660399999999996</v>
      </c>
      <c r="AM12" s="3">
        <v>49.118400000000001</v>
      </c>
      <c r="AN12" s="3">
        <v>50.1464</v>
      </c>
      <c r="AO12" s="3">
        <v>48.090399999999995</v>
      </c>
      <c r="AP12" s="3">
        <v>48.090399999999995</v>
      </c>
      <c r="AQ12" s="3">
        <v>50.1464</v>
      </c>
      <c r="AR12" s="3">
        <v>61.968399999999995</v>
      </c>
      <c r="AS12" s="3">
        <v>57.342399999999998</v>
      </c>
      <c r="AT12" s="3">
        <v>143.18039999999999</v>
      </c>
      <c r="AU12" s="3">
        <v>48.604399999999998</v>
      </c>
      <c r="AV12" s="3">
        <v>41.922399999999996</v>
      </c>
      <c r="AW12" s="3">
        <v>51.174399999999999</v>
      </c>
      <c r="AX12" s="3">
        <v>50.660399999999996</v>
      </c>
      <c r="AY12" s="3">
        <v>47.5764</v>
      </c>
      <c r="AZ12" s="3">
        <v>49.118400000000001</v>
      </c>
      <c r="BA12" s="3">
        <v>34.726399999999998</v>
      </c>
      <c r="BB12" s="3">
        <v>55.2864</v>
      </c>
      <c r="BC12" s="3">
        <v>55.2864</v>
      </c>
      <c r="BD12" s="3">
        <v>54.772399999999998</v>
      </c>
      <c r="BE12" s="3">
        <v>1571.0724</v>
      </c>
      <c r="BF12" s="3">
        <v>31.128400000000003</v>
      </c>
      <c r="BG12" s="3">
        <v>66.594399999999993</v>
      </c>
      <c r="BH12" s="3">
        <v>48.604399999999998</v>
      </c>
      <c r="BI12" s="3">
        <v>50.1464</v>
      </c>
      <c r="BJ12" s="20" t="s">
        <v>405</v>
      </c>
      <c r="BK12" s="21">
        <f>59/60</f>
        <v>0.98333333333333328</v>
      </c>
      <c r="BL12" s="20" t="s">
        <v>399</v>
      </c>
      <c r="BM12" s="21">
        <f>SUM(B12:BI12)/60</f>
        <v>76.069133333333326</v>
      </c>
    </row>
    <row r="13" spans="1:65" s="14" customFormat="1" ht="29" x14ac:dyDescent="0.35">
      <c r="A13" s="1" t="s">
        <v>43</v>
      </c>
      <c r="B13" s="1">
        <v>1</v>
      </c>
      <c r="C13" s="1">
        <v>2</v>
      </c>
      <c r="D13" s="1">
        <v>3</v>
      </c>
      <c r="E13" s="1">
        <v>4</v>
      </c>
      <c r="F13" s="1">
        <v>5</v>
      </c>
      <c r="G13" s="1">
        <v>6</v>
      </c>
      <c r="H13" s="1">
        <v>7</v>
      </c>
      <c r="I13" s="1">
        <v>8</v>
      </c>
      <c r="J13" s="1">
        <v>9</v>
      </c>
      <c r="K13" s="1">
        <v>10</v>
      </c>
      <c r="L13" s="1">
        <v>11</v>
      </c>
      <c r="M13" s="1">
        <v>12</v>
      </c>
      <c r="N13" s="1">
        <v>13</v>
      </c>
      <c r="O13" s="1">
        <v>14</v>
      </c>
      <c r="P13" s="1">
        <v>15</v>
      </c>
      <c r="Q13" s="1">
        <v>16</v>
      </c>
      <c r="R13" s="1">
        <v>17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  <c r="AH13" s="1">
        <v>33</v>
      </c>
      <c r="AI13" s="1">
        <v>34</v>
      </c>
      <c r="AJ13" s="1">
        <v>35</v>
      </c>
      <c r="AK13" s="1">
        <v>36</v>
      </c>
      <c r="AL13" s="1">
        <v>37</v>
      </c>
      <c r="AM13" s="1">
        <v>38</v>
      </c>
      <c r="AN13" s="1">
        <v>39</v>
      </c>
      <c r="AO13" s="1">
        <v>40</v>
      </c>
      <c r="AP13" s="1">
        <v>41</v>
      </c>
      <c r="AQ13" s="1">
        <v>42</v>
      </c>
      <c r="AR13" s="1">
        <v>43</v>
      </c>
      <c r="AS13" s="1">
        <v>44</v>
      </c>
      <c r="AT13" s="1">
        <v>45</v>
      </c>
      <c r="AU13" s="1">
        <v>46</v>
      </c>
      <c r="AV13" s="1">
        <v>47</v>
      </c>
      <c r="AW13" s="1">
        <v>48</v>
      </c>
      <c r="AX13" s="1">
        <v>49</v>
      </c>
      <c r="AY13" s="1">
        <v>50</v>
      </c>
      <c r="AZ13" s="1">
        <v>51</v>
      </c>
      <c r="BA13" s="1">
        <v>52</v>
      </c>
      <c r="BB13" s="1">
        <v>53</v>
      </c>
      <c r="BC13" s="1">
        <v>54</v>
      </c>
      <c r="BD13" s="1">
        <v>55</v>
      </c>
      <c r="BE13" s="1">
        <v>56</v>
      </c>
      <c r="BF13" s="1">
        <v>57</v>
      </c>
      <c r="BG13" s="1">
        <v>58</v>
      </c>
      <c r="BH13" s="1">
        <v>59</v>
      </c>
      <c r="BI13" s="1">
        <v>60</v>
      </c>
    </row>
    <row r="14" spans="1:65" s="14" customFormat="1" ht="101.5" x14ac:dyDescent="0.35">
      <c r="A14" s="1" t="s">
        <v>44</v>
      </c>
      <c r="B14" s="1" t="s">
        <v>163</v>
      </c>
      <c r="C14" s="1" t="s">
        <v>151</v>
      </c>
      <c r="D14" s="1" t="s">
        <v>164</v>
      </c>
      <c r="E14" s="1" t="s">
        <v>152</v>
      </c>
      <c r="F14" s="1" t="s">
        <v>151</v>
      </c>
      <c r="G14" s="1" t="s">
        <v>153</v>
      </c>
      <c r="H14" s="1" t="s">
        <v>153</v>
      </c>
      <c r="I14" s="1" t="s">
        <v>153</v>
      </c>
      <c r="J14" s="1" t="s">
        <v>151</v>
      </c>
      <c r="K14" s="1" t="s">
        <v>155</v>
      </c>
      <c r="L14" s="1" t="s">
        <v>156</v>
      </c>
      <c r="M14" s="1" t="s">
        <v>157</v>
      </c>
      <c r="N14" s="1" t="s">
        <v>153</v>
      </c>
      <c r="O14" s="1" t="s">
        <v>158</v>
      </c>
      <c r="P14" s="1" t="s">
        <v>112</v>
      </c>
      <c r="Q14" s="1" t="s">
        <v>165</v>
      </c>
      <c r="R14" s="1" t="s">
        <v>166</v>
      </c>
      <c r="S14" s="1" t="s">
        <v>151</v>
      </c>
      <c r="T14" s="1" t="s">
        <v>151</v>
      </c>
      <c r="U14" s="1" t="s">
        <v>151</v>
      </c>
      <c r="V14" s="1" t="s">
        <v>151</v>
      </c>
      <c r="W14" s="1" t="s">
        <v>151</v>
      </c>
      <c r="X14" s="1" t="s">
        <v>151</v>
      </c>
      <c r="Y14" s="1" t="s">
        <v>151</v>
      </c>
      <c r="Z14" s="1" t="s">
        <v>153</v>
      </c>
      <c r="AA14" s="1" t="s">
        <v>151</v>
      </c>
      <c r="AB14" s="1" t="s">
        <v>151</v>
      </c>
      <c r="AC14" s="1" t="s">
        <v>151</v>
      </c>
      <c r="AD14" s="1" t="s">
        <v>151</v>
      </c>
      <c r="AE14" s="1" t="s">
        <v>151</v>
      </c>
      <c r="AF14" s="1" t="s">
        <v>151</v>
      </c>
      <c r="AG14" s="1" t="s">
        <v>151</v>
      </c>
      <c r="AH14" s="1" t="s">
        <v>151</v>
      </c>
      <c r="AI14" s="1" t="s">
        <v>151</v>
      </c>
      <c r="AJ14" s="1" t="s">
        <v>151</v>
      </c>
      <c r="AK14" s="1" t="s">
        <v>151</v>
      </c>
      <c r="AL14" s="1" t="s">
        <v>151</v>
      </c>
      <c r="AM14" s="1" t="s">
        <v>151</v>
      </c>
      <c r="AN14" s="1" t="s">
        <v>151</v>
      </c>
      <c r="AO14" s="1" t="s">
        <v>151</v>
      </c>
      <c r="AP14" s="1" t="s">
        <v>151</v>
      </c>
      <c r="AQ14" s="1" t="s">
        <v>151</v>
      </c>
      <c r="AR14" s="1" t="s">
        <v>160</v>
      </c>
      <c r="AS14" s="1" t="s">
        <v>151</v>
      </c>
      <c r="AT14" s="1" t="s">
        <v>153</v>
      </c>
      <c r="AU14" s="1" t="s">
        <v>153</v>
      </c>
      <c r="AV14" s="1" t="s">
        <v>161</v>
      </c>
      <c r="AW14" s="1" t="s">
        <v>161</v>
      </c>
      <c r="AX14" s="1" t="s">
        <v>161</v>
      </c>
      <c r="AY14" s="1" t="s">
        <v>151</v>
      </c>
      <c r="AZ14" s="1" t="s">
        <v>151</v>
      </c>
      <c r="BA14" s="1" t="s">
        <v>151</v>
      </c>
      <c r="BB14" s="1" t="s">
        <v>151</v>
      </c>
      <c r="BC14" s="1" t="s">
        <v>95</v>
      </c>
      <c r="BD14" s="1" t="s">
        <v>151</v>
      </c>
      <c r="BE14" s="1" t="s">
        <v>153</v>
      </c>
      <c r="BF14" s="1" t="s">
        <v>167</v>
      </c>
      <c r="BG14" s="1" t="s">
        <v>153</v>
      </c>
      <c r="BH14" s="1" t="s">
        <v>151</v>
      </c>
      <c r="BI14" s="1" t="s">
        <v>151</v>
      </c>
    </row>
  </sheetData>
  <conditionalFormatting sqref="B4:BC4">
    <cfRule type="cellIs" dxfId="6" priority="2" operator="greaterThan">
      <formula>34</formula>
    </cfRule>
  </conditionalFormatting>
  <conditionalFormatting sqref="B11:BI12">
    <cfRule type="cellIs" dxfId="5" priority="1" operator="greaterThan">
      <formula>34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30CA-1022-4DC7-9CB0-520A0B79FB0F}">
  <dimension ref="A1:DG13"/>
  <sheetViews>
    <sheetView topLeftCell="CE8" workbookViewId="0">
      <selection activeCell="CR10" sqref="CR10:CR11"/>
    </sheetView>
  </sheetViews>
  <sheetFormatPr defaultRowHeight="14.5" x14ac:dyDescent="0.35"/>
  <cols>
    <col min="94" max="94" width="11.36328125" bestFit="1" customWidth="1"/>
    <col min="96" max="96" width="11.36328125" bestFit="1" customWidth="1"/>
  </cols>
  <sheetData>
    <row r="1" spans="1:111" x14ac:dyDescent="0.35">
      <c r="A1" t="s">
        <v>97</v>
      </c>
    </row>
    <row r="2" spans="1:111" s="2" customFormat="1" ht="87" x14ac:dyDescent="0.35">
      <c r="A2" s="1" t="s">
        <v>98</v>
      </c>
      <c r="B2" s="1" t="s">
        <v>183</v>
      </c>
      <c r="C2" s="1" t="s">
        <v>184</v>
      </c>
      <c r="D2" s="1" t="s">
        <v>185</v>
      </c>
      <c r="E2" s="1" t="s">
        <v>186</v>
      </c>
      <c r="F2" s="1" t="s">
        <v>187</v>
      </c>
      <c r="G2" s="1" t="s">
        <v>188</v>
      </c>
      <c r="H2" s="1" t="s">
        <v>101</v>
      </c>
      <c r="I2" s="1" t="s">
        <v>189</v>
      </c>
      <c r="J2" s="1" t="s">
        <v>190</v>
      </c>
      <c r="K2" s="1" t="s">
        <v>191</v>
      </c>
      <c r="L2" s="1" t="s">
        <v>106</v>
      </c>
      <c r="M2" s="1" t="s">
        <v>192</v>
      </c>
      <c r="N2" s="1" t="s">
        <v>193</v>
      </c>
      <c r="O2" s="1" t="s">
        <v>194</v>
      </c>
      <c r="P2" s="1" t="s">
        <v>195</v>
      </c>
      <c r="Q2" s="1" t="s">
        <v>196</v>
      </c>
      <c r="R2" s="1" t="s">
        <v>197</v>
      </c>
      <c r="S2" s="1" t="s">
        <v>198</v>
      </c>
      <c r="T2" s="1" t="s">
        <v>199</v>
      </c>
      <c r="U2" s="1" t="s">
        <v>200</v>
      </c>
      <c r="V2" s="1" t="s">
        <v>201</v>
      </c>
      <c r="W2" s="1" t="s">
        <v>202</v>
      </c>
      <c r="X2" s="1" t="s">
        <v>203</v>
      </c>
      <c r="Y2" s="1" t="s">
        <v>204</v>
      </c>
      <c r="Z2" s="1" t="s">
        <v>205</v>
      </c>
      <c r="AA2" s="1" t="s">
        <v>206</v>
      </c>
      <c r="AB2" s="1" t="s">
        <v>207</v>
      </c>
      <c r="AC2" s="1" t="s">
        <v>208</v>
      </c>
      <c r="AD2" s="1" t="s">
        <v>209</v>
      </c>
      <c r="AE2" s="1" t="s">
        <v>210</v>
      </c>
      <c r="AF2" s="1" t="s">
        <v>211</v>
      </c>
      <c r="AG2" s="1" t="s">
        <v>212</v>
      </c>
      <c r="AH2" s="1" t="s">
        <v>213</v>
      </c>
      <c r="AI2" s="1" t="s">
        <v>214</v>
      </c>
      <c r="AJ2" s="1" t="s">
        <v>215</v>
      </c>
      <c r="AK2" s="1" t="s">
        <v>216</v>
      </c>
      <c r="AL2" s="1" t="s">
        <v>217</v>
      </c>
      <c r="AM2" s="1" t="s">
        <v>218</v>
      </c>
      <c r="AN2" s="1" t="s">
        <v>219</v>
      </c>
      <c r="AO2" s="1" t="s">
        <v>220</v>
      </c>
      <c r="AP2" s="1" t="s">
        <v>221</v>
      </c>
      <c r="AQ2" s="1" t="s">
        <v>222</v>
      </c>
      <c r="AR2" s="1" t="s">
        <v>223</v>
      </c>
      <c r="AS2" s="1" t="s">
        <v>224</v>
      </c>
      <c r="AT2" s="1" t="s">
        <v>225</v>
      </c>
      <c r="AU2" s="1" t="s">
        <v>226</v>
      </c>
      <c r="AV2" s="1" t="s">
        <v>227</v>
      </c>
      <c r="AW2" s="1" t="s">
        <v>228</v>
      </c>
      <c r="AX2" s="1" t="s">
        <v>229</v>
      </c>
      <c r="AY2" s="1" t="s">
        <v>230</v>
      </c>
      <c r="AZ2" s="1" t="s">
        <v>231</v>
      </c>
      <c r="BA2" s="1" t="s">
        <v>232</v>
      </c>
      <c r="BB2" s="1" t="s">
        <v>233</v>
      </c>
      <c r="BC2" s="1" t="s">
        <v>234</v>
      </c>
      <c r="BD2" s="1" t="s">
        <v>235</v>
      </c>
      <c r="BE2" s="1" t="s">
        <v>236</v>
      </c>
      <c r="BF2" s="1" t="s">
        <v>237</v>
      </c>
      <c r="BG2" s="1" t="s">
        <v>238</v>
      </c>
      <c r="BH2" s="1" t="s">
        <v>239</v>
      </c>
      <c r="BI2" s="1" t="s">
        <v>240</v>
      </c>
      <c r="BJ2" s="1" t="s">
        <v>241</v>
      </c>
      <c r="BK2" s="1" t="s">
        <v>242</v>
      </c>
      <c r="BL2" s="1" t="s">
        <v>243</v>
      </c>
      <c r="BM2" s="1" t="s">
        <v>244</v>
      </c>
      <c r="BN2" s="1" t="s">
        <v>245</v>
      </c>
      <c r="BO2" s="1" t="s">
        <v>85</v>
      </c>
      <c r="BP2" s="1" t="s">
        <v>246</v>
      </c>
      <c r="BQ2" s="1" t="s">
        <v>247</v>
      </c>
      <c r="BR2" s="1" t="s">
        <v>248</v>
      </c>
      <c r="BS2" s="1" t="s">
        <v>249</v>
      </c>
    </row>
    <row r="3" spans="1:111" s="2" customFormat="1" ht="58" x14ac:dyDescent="0.35">
      <c r="A3" s="1" t="s">
        <v>250</v>
      </c>
      <c r="B3" s="1">
        <v>23</v>
      </c>
      <c r="C3" s="1">
        <v>25</v>
      </c>
      <c r="D3" s="1">
        <v>30</v>
      </c>
      <c r="E3" s="1">
        <v>28</v>
      </c>
      <c r="F3" s="1">
        <v>12</v>
      </c>
      <c r="G3" s="1">
        <v>2254</v>
      </c>
      <c r="H3" s="1">
        <v>18</v>
      </c>
      <c r="I3" s="1">
        <v>27</v>
      </c>
      <c r="J3" s="1">
        <v>26</v>
      </c>
      <c r="K3" s="1">
        <v>22</v>
      </c>
      <c r="L3" s="1">
        <v>34</v>
      </c>
      <c r="M3" s="1">
        <v>169</v>
      </c>
      <c r="N3" s="1">
        <v>13</v>
      </c>
      <c r="O3" s="1">
        <v>31</v>
      </c>
      <c r="P3" s="1">
        <v>54</v>
      </c>
      <c r="Q3" s="1">
        <v>1689</v>
      </c>
      <c r="R3" s="1">
        <v>22</v>
      </c>
      <c r="S3" s="1">
        <v>26</v>
      </c>
      <c r="T3" s="1">
        <v>26</v>
      </c>
      <c r="U3" s="1">
        <v>366</v>
      </c>
      <c r="V3" s="1">
        <v>29</v>
      </c>
      <c r="W3" s="1">
        <v>23</v>
      </c>
      <c r="X3" s="1">
        <v>29</v>
      </c>
      <c r="Y3" s="1">
        <v>39</v>
      </c>
      <c r="Z3" s="1">
        <v>25</v>
      </c>
      <c r="AA3" s="1">
        <v>23</v>
      </c>
      <c r="AB3" s="1">
        <v>23</v>
      </c>
      <c r="AC3" s="1">
        <v>28</v>
      </c>
      <c r="AD3" s="1">
        <v>41</v>
      </c>
      <c r="AE3" s="1">
        <v>28</v>
      </c>
      <c r="AF3" s="1">
        <v>21</v>
      </c>
      <c r="AG3" s="1">
        <v>35</v>
      </c>
      <c r="AH3" s="1">
        <v>31</v>
      </c>
      <c r="AI3" s="1">
        <v>39</v>
      </c>
      <c r="AJ3" s="1">
        <v>311</v>
      </c>
      <c r="AK3" s="1">
        <v>23</v>
      </c>
      <c r="AL3" s="1">
        <v>33</v>
      </c>
      <c r="AM3" s="1">
        <v>66</v>
      </c>
      <c r="AN3" s="1">
        <v>21</v>
      </c>
      <c r="AO3" s="1">
        <v>28</v>
      </c>
      <c r="AP3" s="1">
        <v>26</v>
      </c>
      <c r="AQ3" s="1">
        <v>5</v>
      </c>
      <c r="AR3" s="1">
        <v>34</v>
      </c>
      <c r="AS3" s="1">
        <v>953</v>
      </c>
      <c r="AT3" s="1">
        <v>31</v>
      </c>
      <c r="AU3" s="1">
        <v>25</v>
      </c>
      <c r="AV3" s="1">
        <v>28</v>
      </c>
      <c r="AW3" s="1">
        <v>31</v>
      </c>
      <c r="AX3" s="1">
        <v>39</v>
      </c>
      <c r="AY3" s="1">
        <v>30</v>
      </c>
      <c r="AZ3" s="1">
        <v>25</v>
      </c>
      <c r="BA3" s="1">
        <v>23</v>
      </c>
      <c r="BB3" s="1">
        <v>13</v>
      </c>
      <c r="BC3" s="1">
        <v>21</v>
      </c>
      <c r="BD3" s="1">
        <v>22</v>
      </c>
      <c r="BE3" s="1">
        <v>30</v>
      </c>
      <c r="BF3" s="1">
        <v>18</v>
      </c>
      <c r="BG3" s="1">
        <v>25</v>
      </c>
      <c r="BH3" s="1">
        <v>25</v>
      </c>
      <c r="BI3" s="1">
        <v>24</v>
      </c>
      <c r="BJ3" s="1">
        <v>53</v>
      </c>
      <c r="BK3" s="1">
        <v>29</v>
      </c>
      <c r="BL3" s="1">
        <v>27</v>
      </c>
      <c r="BM3" s="1">
        <v>27</v>
      </c>
      <c r="BN3" s="1">
        <v>26</v>
      </c>
      <c r="BO3" s="1">
        <v>20</v>
      </c>
      <c r="BP3" s="1">
        <v>21</v>
      </c>
      <c r="BQ3" s="1">
        <v>38</v>
      </c>
      <c r="BR3" s="1">
        <v>30</v>
      </c>
      <c r="BS3" s="1">
        <v>432</v>
      </c>
    </row>
    <row r="4" spans="1:111" s="2" customFormat="1" ht="43.5" x14ac:dyDescent="0.35">
      <c r="A4" s="1" t="s">
        <v>42</v>
      </c>
      <c r="B4" s="3">
        <f>(B3*0.514)+1.8304</f>
        <v>13.6524</v>
      </c>
      <c r="C4" s="3">
        <f t="shared" ref="C4:BN4" si="0">(C3*0.514)+1.8304</f>
        <v>14.680399999999999</v>
      </c>
      <c r="D4" s="3">
        <f t="shared" si="0"/>
        <v>17.250399999999999</v>
      </c>
      <c r="E4" s="3">
        <f t="shared" si="0"/>
        <v>16.2224</v>
      </c>
      <c r="F4" s="3">
        <f t="shared" si="0"/>
        <v>7.9984000000000002</v>
      </c>
      <c r="G4" s="3">
        <f t="shared" si="0"/>
        <v>1160.3864000000001</v>
      </c>
      <c r="H4" s="3">
        <f t="shared" si="0"/>
        <v>11.0824</v>
      </c>
      <c r="I4" s="3">
        <f t="shared" si="0"/>
        <v>15.708400000000001</v>
      </c>
      <c r="J4" s="3">
        <f t="shared" si="0"/>
        <v>15.194400000000002</v>
      </c>
      <c r="K4" s="3">
        <f t="shared" si="0"/>
        <v>13.138400000000001</v>
      </c>
      <c r="L4" s="3">
        <f t="shared" si="0"/>
        <v>19.3064</v>
      </c>
      <c r="M4" s="3">
        <f t="shared" si="0"/>
        <v>88.696399999999997</v>
      </c>
      <c r="N4" s="3">
        <f t="shared" si="0"/>
        <v>8.5123999999999995</v>
      </c>
      <c r="O4" s="3">
        <f t="shared" si="0"/>
        <v>17.764400000000002</v>
      </c>
      <c r="P4" s="3">
        <f t="shared" si="0"/>
        <v>29.586400000000001</v>
      </c>
      <c r="Q4" s="3">
        <f t="shared" si="0"/>
        <v>869.97640000000013</v>
      </c>
      <c r="R4" s="3">
        <f t="shared" si="0"/>
        <v>13.138400000000001</v>
      </c>
      <c r="S4" s="3">
        <f t="shared" si="0"/>
        <v>15.194400000000002</v>
      </c>
      <c r="T4" s="3">
        <f t="shared" si="0"/>
        <v>15.194400000000002</v>
      </c>
      <c r="U4" s="3">
        <f t="shared" si="0"/>
        <v>189.95439999999999</v>
      </c>
      <c r="V4" s="3">
        <f t="shared" si="0"/>
        <v>16.7364</v>
      </c>
      <c r="W4" s="3">
        <f t="shared" si="0"/>
        <v>13.6524</v>
      </c>
      <c r="X4" s="3">
        <f t="shared" si="0"/>
        <v>16.7364</v>
      </c>
      <c r="Y4" s="3">
        <f t="shared" si="0"/>
        <v>21.8764</v>
      </c>
      <c r="Z4" s="3">
        <f t="shared" si="0"/>
        <v>14.680399999999999</v>
      </c>
      <c r="AA4" s="3">
        <f t="shared" si="0"/>
        <v>13.6524</v>
      </c>
      <c r="AB4" s="3">
        <f t="shared" si="0"/>
        <v>13.6524</v>
      </c>
      <c r="AC4" s="3">
        <f t="shared" si="0"/>
        <v>16.2224</v>
      </c>
      <c r="AD4" s="3">
        <f t="shared" si="0"/>
        <v>22.904400000000003</v>
      </c>
      <c r="AE4" s="3">
        <f t="shared" si="0"/>
        <v>16.2224</v>
      </c>
      <c r="AF4" s="3">
        <f t="shared" si="0"/>
        <v>12.624400000000001</v>
      </c>
      <c r="AG4" s="3">
        <f t="shared" si="0"/>
        <v>19.820400000000003</v>
      </c>
      <c r="AH4" s="3">
        <f t="shared" si="0"/>
        <v>17.764400000000002</v>
      </c>
      <c r="AI4" s="3">
        <f t="shared" si="0"/>
        <v>21.8764</v>
      </c>
      <c r="AJ4" s="3">
        <f t="shared" si="0"/>
        <v>161.68440000000001</v>
      </c>
      <c r="AK4" s="3">
        <f t="shared" si="0"/>
        <v>13.6524</v>
      </c>
      <c r="AL4" s="3">
        <f t="shared" si="0"/>
        <v>18.792400000000001</v>
      </c>
      <c r="AM4" s="3">
        <f t="shared" si="0"/>
        <v>35.754399999999997</v>
      </c>
      <c r="AN4" s="3">
        <f t="shared" si="0"/>
        <v>12.624400000000001</v>
      </c>
      <c r="AO4" s="3">
        <f t="shared" si="0"/>
        <v>16.2224</v>
      </c>
      <c r="AP4" s="3">
        <f t="shared" si="0"/>
        <v>15.194400000000002</v>
      </c>
      <c r="AQ4" s="3">
        <f t="shared" si="0"/>
        <v>4.4004000000000003</v>
      </c>
      <c r="AR4" s="3">
        <f t="shared" si="0"/>
        <v>19.3064</v>
      </c>
      <c r="AS4" s="3">
        <f t="shared" si="0"/>
        <v>491.67239999999998</v>
      </c>
      <c r="AT4" s="3">
        <f t="shared" si="0"/>
        <v>17.764400000000002</v>
      </c>
      <c r="AU4" s="3">
        <f t="shared" si="0"/>
        <v>14.680399999999999</v>
      </c>
      <c r="AV4" s="3">
        <f t="shared" si="0"/>
        <v>16.2224</v>
      </c>
      <c r="AW4" s="3">
        <f t="shared" si="0"/>
        <v>17.764400000000002</v>
      </c>
      <c r="AX4" s="3">
        <f t="shared" si="0"/>
        <v>21.8764</v>
      </c>
      <c r="AY4" s="3">
        <f t="shared" si="0"/>
        <v>17.250399999999999</v>
      </c>
      <c r="AZ4" s="3">
        <f t="shared" si="0"/>
        <v>14.680399999999999</v>
      </c>
      <c r="BA4" s="3">
        <f t="shared" si="0"/>
        <v>13.6524</v>
      </c>
      <c r="BB4" s="3">
        <f t="shared" si="0"/>
        <v>8.5123999999999995</v>
      </c>
      <c r="BC4" s="3">
        <f t="shared" si="0"/>
        <v>12.624400000000001</v>
      </c>
      <c r="BD4" s="3">
        <f t="shared" si="0"/>
        <v>13.138400000000001</v>
      </c>
      <c r="BE4" s="3">
        <f t="shared" si="0"/>
        <v>17.250399999999999</v>
      </c>
      <c r="BF4" s="3">
        <f t="shared" si="0"/>
        <v>11.0824</v>
      </c>
      <c r="BG4" s="3">
        <f t="shared" si="0"/>
        <v>14.680399999999999</v>
      </c>
      <c r="BH4" s="3">
        <f t="shared" si="0"/>
        <v>14.680399999999999</v>
      </c>
      <c r="BI4" s="3">
        <f t="shared" si="0"/>
        <v>14.166399999999999</v>
      </c>
      <c r="BJ4" s="3">
        <f t="shared" si="0"/>
        <v>29.072400000000002</v>
      </c>
      <c r="BK4" s="3">
        <f t="shared" si="0"/>
        <v>16.7364</v>
      </c>
      <c r="BL4" s="3">
        <f t="shared" si="0"/>
        <v>15.708400000000001</v>
      </c>
      <c r="BM4" s="3">
        <f t="shared" si="0"/>
        <v>15.708400000000001</v>
      </c>
      <c r="BN4" s="3">
        <f t="shared" si="0"/>
        <v>15.194400000000002</v>
      </c>
      <c r="BO4" s="3">
        <f t="shared" ref="BO4:BS4" si="1">(BO3*0.514)+1.8304</f>
        <v>12.110400000000002</v>
      </c>
      <c r="BP4" s="3">
        <f t="shared" si="1"/>
        <v>12.624400000000001</v>
      </c>
      <c r="BQ4" s="3">
        <f t="shared" si="1"/>
        <v>21.362400000000001</v>
      </c>
      <c r="BR4" s="3">
        <f t="shared" si="1"/>
        <v>17.250399999999999</v>
      </c>
      <c r="BS4" s="3">
        <f t="shared" si="1"/>
        <v>223.8784</v>
      </c>
    </row>
    <row r="5" spans="1:111" ht="29" x14ac:dyDescent="0.35">
      <c r="A5" s="1" t="s">
        <v>43</v>
      </c>
      <c r="B5" s="3">
        <v>1</v>
      </c>
      <c r="C5" s="3">
        <f>1+B5</f>
        <v>2</v>
      </c>
      <c r="D5" s="3">
        <f t="shared" ref="D5:BO5" si="2">1+C5</f>
        <v>3</v>
      </c>
      <c r="E5" s="3">
        <f t="shared" si="2"/>
        <v>4</v>
      </c>
      <c r="F5" s="3">
        <f t="shared" si="2"/>
        <v>5</v>
      </c>
      <c r="G5" s="3">
        <f t="shared" si="2"/>
        <v>6</v>
      </c>
      <c r="H5" s="3">
        <f t="shared" si="2"/>
        <v>7</v>
      </c>
      <c r="I5" s="3">
        <f t="shared" si="2"/>
        <v>8</v>
      </c>
      <c r="J5" s="3">
        <f t="shared" si="2"/>
        <v>9</v>
      </c>
      <c r="K5" s="3">
        <f t="shared" si="2"/>
        <v>10</v>
      </c>
      <c r="L5" s="3">
        <f t="shared" si="2"/>
        <v>11</v>
      </c>
      <c r="M5" s="3">
        <f t="shared" si="2"/>
        <v>12</v>
      </c>
      <c r="N5" s="3">
        <f t="shared" si="2"/>
        <v>13</v>
      </c>
      <c r="O5" s="3">
        <f t="shared" si="2"/>
        <v>14</v>
      </c>
      <c r="P5" s="3">
        <f t="shared" si="2"/>
        <v>15</v>
      </c>
      <c r="Q5" s="3">
        <f t="shared" si="2"/>
        <v>16</v>
      </c>
      <c r="R5" s="3">
        <f t="shared" si="2"/>
        <v>17</v>
      </c>
      <c r="S5" s="3">
        <f t="shared" si="2"/>
        <v>18</v>
      </c>
      <c r="T5" s="3">
        <f t="shared" si="2"/>
        <v>19</v>
      </c>
      <c r="U5" s="3">
        <f t="shared" si="2"/>
        <v>20</v>
      </c>
      <c r="V5" s="3">
        <f t="shared" si="2"/>
        <v>21</v>
      </c>
      <c r="W5" s="3">
        <f t="shared" si="2"/>
        <v>22</v>
      </c>
      <c r="X5" s="3">
        <f t="shared" si="2"/>
        <v>23</v>
      </c>
      <c r="Y5" s="3">
        <f t="shared" si="2"/>
        <v>24</v>
      </c>
      <c r="Z5" s="3">
        <f t="shared" si="2"/>
        <v>25</v>
      </c>
      <c r="AA5" s="3">
        <f t="shared" si="2"/>
        <v>26</v>
      </c>
      <c r="AB5" s="3">
        <f t="shared" si="2"/>
        <v>27</v>
      </c>
      <c r="AC5" s="3">
        <f t="shared" si="2"/>
        <v>28</v>
      </c>
      <c r="AD5" s="3">
        <f t="shared" si="2"/>
        <v>29</v>
      </c>
      <c r="AE5" s="3">
        <f t="shared" si="2"/>
        <v>30</v>
      </c>
      <c r="AF5" s="3">
        <f t="shared" si="2"/>
        <v>31</v>
      </c>
      <c r="AG5" s="3">
        <f t="shared" si="2"/>
        <v>32</v>
      </c>
      <c r="AH5" s="3">
        <f t="shared" si="2"/>
        <v>33</v>
      </c>
      <c r="AI5" s="3">
        <f t="shared" si="2"/>
        <v>34</v>
      </c>
      <c r="AJ5" s="3">
        <f t="shared" si="2"/>
        <v>35</v>
      </c>
      <c r="AK5" s="3">
        <f t="shared" si="2"/>
        <v>36</v>
      </c>
      <c r="AL5" s="3">
        <f t="shared" si="2"/>
        <v>37</v>
      </c>
      <c r="AM5" s="3">
        <f t="shared" si="2"/>
        <v>38</v>
      </c>
      <c r="AN5" s="3">
        <f t="shared" si="2"/>
        <v>39</v>
      </c>
      <c r="AO5" s="3">
        <f t="shared" si="2"/>
        <v>40</v>
      </c>
      <c r="AP5" s="3">
        <f t="shared" si="2"/>
        <v>41</v>
      </c>
      <c r="AQ5" s="3">
        <f t="shared" si="2"/>
        <v>42</v>
      </c>
      <c r="AR5" s="3">
        <f t="shared" si="2"/>
        <v>43</v>
      </c>
      <c r="AS5" s="3">
        <f t="shared" si="2"/>
        <v>44</v>
      </c>
      <c r="AT5" s="3">
        <f t="shared" si="2"/>
        <v>45</v>
      </c>
      <c r="AU5" s="3">
        <f t="shared" si="2"/>
        <v>46</v>
      </c>
      <c r="AV5" s="3">
        <f t="shared" si="2"/>
        <v>47</v>
      </c>
      <c r="AW5" s="3">
        <f t="shared" si="2"/>
        <v>48</v>
      </c>
      <c r="AX5" s="3">
        <f t="shared" si="2"/>
        <v>49</v>
      </c>
      <c r="AY5" s="3">
        <f t="shared" si="2"/>
        <v>50</v>
      </c>
      <c r="AZ5" s="3">
        <f t="shared" si="2"/>
        <v>51</v>
      </c>
      <c r="BA5" s="3">
        <f t="shared" si="2"/>
        <v>52</v>
      </c>
      <c r="BB5" s="3">
        <f t="shared" si="2"/>
        <v>53</v>
      </c>
      <c r="BC5" s="3">
        <f t="shared" si="2"/>
        <v>54</v>
      </c>
      <c r="BD5" s="3">
        <f t="shared" si="2"/>
        <v>55</v>
      </c>
      <c r="BE5" s="3">
        <f t="shared" si="2"/>
        <v>56</v>
      </c>
      <c r="BF5" s="3">
        <f t="shared" si="2"/>
        <v>57</v>
      </c>
      <c r="BG5" s="3">
        <f t="shared" si="2"/>
        <v>58</v>
      </c>
      <c r="BH5" s="3">
        <f t="shared" si="2"/>
        <v>59</v>
      </c>
      <c r="BI5" s="3">
        <f t="shared" si="2"/>
        <v>60</v>
      </c>
      <c r="BJ5" s="3">
        <f t="shared" si="2"/>
        <v>61</v>
      </c>
      <c r="BK5" s="3">
        <f t="shared" si="2"/>
        <v>62</v>
      </c>
      <c r="BL5" s="3">
        <f t="shared" si="2"/>
        <v>63</v>
      </c>
      <c r="BM5" s="3">
        <f t="shared" si="2"/>
        <v>64</v>
      </c>
      <c r="BN5" s="3">
        <f t="shared" si="2"/>
        <v>65</v>
      </c>
      <c r="BO5" s="3">
        <f t="shared" si="2"/>
        <v>66</v>
      </c>
      <c r="BP5" s="3">
        <f t="shared" ref="BP5:BS5" si="3">1+BO5</f>
        <v>67</v>
      </c>
      <c r="BQ5" s="3">
        <f t="shared" si="3"/>
        <v>68</v>
      </c>
      <c r="BR5" s="3">
        <f t="shared" si="3"/>
        <v>69</v>
      </c>
      <c r="BS5" s="3">
        <f t="shared" si="3"/>
        <v>70</v>
      </c>
      <c r="BT5" s="2"/>
      <c r="BU5" s="2"/>
      <c r="BV5" s="2"/>
      <c r="BW5" s="2"/>
    </row>
    <row r="6" spans="1:111" ht="87" x14ac:dyDescent="0.35">
      <c r="A6" s="1" t="s">
        <v>44</v>
      </c>
      <c r="B6" s="3" t="s">
        <v>251</v>
      </c>
      <c r="C6" s="1" t="s">
        <v>252</v>
      </c>
      <c r="D6" s="1" t="s">
        <v>253</v>
      </c>
      <c r="E6" s="1" t="s">
        <v>254</v>
      </c>
      <c r="F6" s="1" t="s">
        <v>255</v>
      </c>
      <c r="G6" s="1" t="s">
        <v>256</v>
      </c>
      <c r="H6" s="1" t="s">
        <v>257</v>
      </c>
      <c r="I6" s="1" t="s">
        <v>258</v>
      </c>
      <c r="J6" s="1" t="s">
        <v>259</v>
      </c>
      <c r="K6" s="1" t="s">
        <v>260</v>
      </c>
      <c r="L6" s="1" t="s">
        <v>154</v>
      </c>
      <c r="M6" s="1" t="s">
        <v>261</v>
      </c>
      <c r="N6" s="1" t="s">
        <v>262</v>
      </c>
      <c r="O6" s="1" t="s">
        <v>263</v>
      </c>
      <c r="P6" s="1" t="s">
        <v>264</v>
      </c>
      <c r="Q6" s="1" t="s">
        <v>265</v>
      </c>
      <c r="R6" s="1" t="s">
        <v>266</v>
      </c>
      <c r="S6" s="1" t="s">
        <v>267</v>
      </c>
      <c r="T6" s="1" t="s">
        <v>268</v>
      </c>
      <c r="U6" s="1" t="s">
        <v>269</v>
      </c>
      <c r="V6" s="1" t="s">
        <v>270</v>
      </c>
      <c r="W6" s="1" t="s">
        <v>271</v>
      </c>
      <c r="X6" s="1" t="s">
        <v>272</v>
      </c>
      <c r="Y6" s="1" t="s">
        <v>273</v>
      </c>
      <c r="Z6" s="1" t="s">
        <v>274</v>
      </c>
      <c r="AA6" s="1" t="s">
        <v>275</v>
      </c>
      <c r="AB6" s="1" t="s">
        <v>276</v>
      </c>
      <c r="AC6" s="1" t="s">
        <v>277</v>
      </c>
      <c r="AD6" s="1" t="s">
        <v>278</v>
      </c>
      <c r="AE6" s="1" t="s">
        <v>279</v>
      </c>
      <c r="AF6" s="1" t="s">
        <v>280</v>
      </c>
      <c r="AG6" s="1" t="s">
        <v>281</v>
      </c>
      <c r="AH6" s="1" t="s">
        <v>282</v>
      </c>
      <c r="AI6" s="1" t="s">
        <v>151</v>
      </c>
      <c r="AJ6" s="1" t="s">
        <v>283</v>
      </c>
      <c r="AK6" s="1" t="s">
        <v>284</v>
      </c>
      <c r="AL6" s="1" t="s">
        <v>285</v>
      </c>
      <c r="AM6" s="1" t="s">
        <v>151</v>
      </c>
      <c r="AN6" s="1" t="s">
        <v>286</v>
      </c>
      <c r="AO6" s="1" t="s">
        <v>287</v>
      </c>
      <c r="AP6" s="1" t="s">
        <v>287</v>
      </c>
      <c r="AQ6" s="1" t="s">
        <v>288</v>
      </c>
      <c r="AR6" s="1" t="s">
        <v>289</v>
      </c>
      <c r="AS6" s="1" t="s">
        <v>256</v>
      </c>
      <c r="AT6" s="1" t="s">
        <v>290</v>
      </c>
      <c r="AU6" s="1" t="s">
        <v>291</v>
      </c>
      <c r="AV6" s="1" t="s">
        <v>290</v>
      </c>
      <c r="AW6" s="1" t="s">
        <v>292</v>
      </c>
      <c r="AX6" s="1" t="s">
        <v>293</v>
      </c>
      <c r="AY6" s="1" t="s">
        <v>294</v>
      </c>
      <c r="AZ6" s="1" t="s">
        <v>295</v>
      </c>
      <c r="BA6" s="1" t="s">
        <v>296</v>
      </c>
      <c r="BB6" s="1" t="s">
        <v>297</v>
      </c>
      <c r="BC6" s="1" t="s">
        <v>298</v>
      </c>
      <c r="BD6" s="1" t="s">
        <v>299</v>
      </c>
      <c r="BE6" s="1" t="s">
        <v>265</v>
      </c>
      <c r="BF6" s="1" t="s">
        <v>300</v>
      </c>
      <c r="BG6" s="1" t="s">
        <v>301</v>
      </c>
      <c r="BH6" s="1" t="s">
        <v>302</v>
      </c>
      <c r="BI6" s="1" t="s">
        <v>251</v>
      </c>
      <c r="BJ6" s="1" t="s">
        <v>303</v>
      </c>
      <c r="BK6" s="1" t="s">
        <v>304</v>
      </c>
      <c r="BL6" s="1" t="s">
        <v>305</v>
      </c>
      <c r="BM6" s="1" t="s">
        <v>285</v>
      </c>
      <c r="BN6" s="1" t="s">
        <v>306</v>
      </c>
      <c r="BO6" s="1" t="s">
        <v>307</v>
      </c>
      <c r="BP6" s="1" t="s">
        <v>308</v>
      </c>
      <c r="BQ6" s="1" t="s">
        <v>309</v>
      </c>
      <c r="BR6" s="1" t="s">
        <v>305</v>
      </c>
      <c r="BS6" s="1" t="s">
        <v>310</v>
      </c>
      <c r="BT6" s="2"/>
      <c r="BU6" s="2"/>
      <c r="BV6" s="2"/>
      <c r="BW6" s="2"/>
    </row>
    <row r="8" spans="1:111" x14ac:dyDescent="0.35">
      <c r="A8" s="5" t="s">
        <v>311</v>
      </c>
    </row>
    <row r="9" spans="1:111" s="2" customFormat="1" ht="87" x14ac:dyDescent="0.35">
      <c r="A9" s="1" t="s">
        <v>98</v>
      </c>
      <c r="B9" s="1" t="s">
        <v>183</v>
      </c>
      <c r="C9" s="1" t="s">
        <v>312</v>
      </c>
      <c r="D9" s="9" t="s">
        <v>313</v>
      </c>
      <c r="E9" s="9" t="s">
        <v>314</v>
      </c>
      <c r="F9" s="9" t="s">
        <v>315</v>
      </c>
      <c r="G9" s="9" t="s">
        <v>316</v>
      </c>
      <c r="H9" s="1" t="s">
        <v>185</v>
      </c>
      <c r="I9" s="1" t="s">
        <v>317</v>
      </c>
      <c r="J9" s="9" t="s">
        <v>187</v>
      </c>
      <c r="K9" s="1" t="s">
        <v>188</v>
      </c>
      <c r="L9" s="9" t="s">
        <v>318</v>
      </c>
      <c r="M9" s="1" t="s">
        <v>170</v>
      </c>
      <c r="N9" s="1" t="s">
        <v>189</v>
      </c>
      <c r="O9" s="1" t="s">
        <v>190</v>
      </c>
      <c r="P9" s="1" t="s">
        <v>191</v>
      </c>
      <c r="Q9" s="1" t="s">
        <v>106</v>
      </c>
      <c r="R9" s="1" t="s">
        <v>192</v>
      </c>
      <c r="S9" s="10" t="s">
        <v>319</v>
      </c>
      <c r="T9" s="1" t="s">
        <v>193</v>
      </c>
      <c r="U9" s="1" t="s">
        <v>194</v>
      </c>
      <c r="V9" s="1" t="s">
        <v>320</v>
      </c>
      <c r="W9" s="1" t="s">
        <v>196</v>
      </c>
      <c r="X9" s="1" t="s">
        <v>321</v>
      </c>
      <c r="Y9" s="1" t="s">
        <v>322</v>
      </c>
      <c r="Z9" s="1" t="s">
        <v>198</v>
      </c>
      <c r="AA9" s="9" t="s">
        <v>323</v>
      </c>
      <c r="AB9" s="1" t="s">
        <v>324</v>
      </c>
      <c r="AC9" s="1" t="s">
        <v>325</v>
      </c>
      <c r="AD9" s="1" t="s">
        <v>201</v>
      </c>
      <c r="AE9" s="1" t="s">
        <v>326</v>
      </c>
      <c r="AF9" s="1" t="s">
        <v>327</v>
      </c>
      <c r="AG9" s="1" t="s">
        <v>328</v>
      </c>
      <c r="AH9" s="9" t="s">
        <v>329</v>
      </c>
      <c r="AI9" s="1" t="s">
        <v>206</v>
      </c>
      <c r="AJ9" s="10" t="s">
        <v>74</v>
      </c>
      <c r="AK9" s="1" t="s">
        <v>208</v>
      </c>
      <c r="AL9" s="1" t="s">
        <v>209</v>
      </c>
      <c r="AM9" s="1" t="s">
        <v>210</v>
      </c>
      <c r="AN9" s="9" t="s">
        <v>330</v>
      </c>
      <c r="AO9" s="1" t="s">
        <v>211</v>
      </c>
      <c r="AP9" s="9" t="s">
        <v>331</v>
      </c>
      <c r="AQ9" s="1" t="s">
        <v>332</v>
      </c>
      <c r="AR9" s="1" t="s">
        <v>333</v>
      </c>
      <c r="AS9" s="1" t="s">
        <v>214</v>
      </c>
      <c r="AT9" s="1" t="s">
        <v>215</v>
      </c>
      <c r="AU9" s="1" t="s">
        <v>334</v>
      </c>
      <c r="AV9" s="9" t="s">
        <v>335</v>
      </c>
      <c r="AW9" s="1" t="s">
        <v>336</v>
      </c>
      <c r="AX9" s="1" t="s">
        <v>218</v>
      </c>
      <c r="AY9" s="1" t="s">
        <v>337</v>
      </c>
      <c r="AZ9" s="9" t="s">
        <v>338</v>
      </c>
      <c r="BA9" s="1" t="s">
        <v>220</v>
      </c>
      <c r="BB9" s="1" t="s">
        <v>221</v>
      </c>
      <c r="BC9" s="9" t="s">
        <v>339</v>
      </c>
      <c r="BD9" s="9" t="s">
        <v>340</v>
      </c>
      <c r="BE9" s="1" t="s">
        <v>223</v>
      </c>
      <c r="BF9" s="9" t="s">
        <v>341</v>
      </c>
      <c r="BG9" s="1" t="s">
        <v>224</v>
      </c>
      <c r="BH9" s="1" t="s">
        <v>225</v>
      </c>
      <c r="BI9" s="1" t="s">
        <v>342</v>
      </c>
      <c r="BJ9" s="1" t="s">
        <v>227</v>
      </c>
      <c r="BK9" s="1" t="s">
        <v>228</v>
      </c>
      <c r="BL9" s="10" t="s">
        <v>343</v>
      </c>
      <c r="BM9" s="1" t="s">
        <v>229</v>
      </c>
      <c r="BN9" s="1" t="s">
        <v>230</v>
      </c>
      <c r="BO9" s="17" t="s">
        <v>231</v>
      </c>
      <c r="BP9" s="1" t="s">
        <v>232</v>
      </c>
      <c r="BQ9" s="9" t="s">
        <v>344</v>
      </c>
      <c r="BR9" s="9" t="s">
        <v>345</v>
      </c>
      <c r="BS9" s="1" t="s">
        <v>233</v>
      </c>
      <c r="BT9" s="1" t="s">
        <v>346</v>
      </c>
      <c r="BU9" s="1" t="s">
        <v>235</v>
      </c>
      <c r="BV9" s="9" t="s">
        <v>347</v>
      </c>
      <c r="BW9" s="1" t="s">
        <v>237</v>
      </c>
      <c r="BX9" s="1" t="s">
        <v>238</v>
      </c>
      <c r="BY9" s="1" t="s">
        <v>348</v>
      </c>
      <c r="BZ9" s="9" t="s">
        <v>349</v>
      </c>
      <c r="CA9" s="1" t="s">
        <v>240</v>
      </c>
      <c r="CB9" s="1" t="s">
        <v>241</v>
      </c>
      <c r="CC9" s="1" t="s">
        <v>242</v>
      </c>
      <c r="CD9" s="9" t="s">
        <v>350</v>
      </c>
      <c r="CE9" s="1" t="s">
        <v>243</v>
      </c>
      <c r="CF9" s="1" t="s">
        <v>244</v>
      </c>
      <c r="CG9" s="9" t="s">
        <v>351</v>
      </c>
      <c r="CH9" s="1" t="s">
        <v>245</v>
      </c>
      <c r="CI9" s="1" t="s">
        <v>246</v>
      </c>
      <c r="CJ9" s="1" t="s">
        <v>352</v>
      </c>
      <c r="CK9" s="1" t="s">
        <v>247</v>
      </c>
      <c r="CL9" s="1" t="s">
        <v>248</v>
      </c>
      <c r="CM9" s="1" t="s">
        <v>249</v>
      </c>
      <c r="CN9" s="9" t="s">
        <v>353</v>
      </c>
      <c r="CO9" s="18" t="s">
        <v>397</v>
      </c>
      <c r="CP9" s="18"/>
    </row>
    <row r="10" spans="1:111" s="2" customFormat="1" ht="58" x14ac:dyDescent="0.35">
      <c r="A10" s="1" t="s">
        <v>354</v>
      </c>
      <c r="B10" s="1">
        <v>81</v>
      </c>
      <c r="C10" s="1">
        <v>126</v>
      </c>
      <c r="D10" s="1">
        <v>55</v>
      </c>
      <c r="E10" s="1">
        <v>85</v>
      </c>
      <c r="F10" s="1">
        <v>66</v>
      </c>
      <c r="G10" s="1">
        <v>172</v>
      </c>
      <c r="H10" s="1">
        <v>87</v>
      </c>
      <c r="I10" s="1">
        <v>112</v>
      </c>
      <c r="J10" s="1">
        <v>120</v>
      </c>
      <c r="K10" s="1">
        <v>5948</v>
      </c>
      <c r="L10" s="1">
        <v>65</v>
      </c>
      <c r="M10" s="1">
        <v>91</v>
      </c>
      <c r="N10" s="1">
        <v>129</v>
      </c>
      <c r="O10" s="1">
        <v>5473</v>
      </c>
      <c r="P10" s="1">
        <v>109</v>
      </c>
      <c r="Q10" s="1">
        <v>108</v>
      </c>
      <c r="R10" s="1">
        <v>106</v>
      </c>
      <c r="S10" s="1">
        <v>86</v>
      </c>
      <c r="T10" s="1">
        <v>74</v>
      </c>
      <c r="U10" s="1">
        <v>83</v>
      </c>
      <c r="V10" s="1">
        <v>117</v>
      </c>
      <c r="W10" s="1">
        <v>690</v>
      </c>
      <c r="X10" s="1">
        <v>134</v>
      </c>
      <c r="Y10" s="1">
        <v>91</v>
      </c>
      <c r="Z10" s="1">
        <v>111</v>
      </c>
      <c r="AA10" s="1">
        <v>167</v>
      </c>
      <c r="AB10" s="1">
        <v>106</v>
      </c>
      <c r="AC10" s="1">
        <v>152</v>
      </c>
      <c r="AD10" s="1">
        <v>82</v>
      </c>
      <c r="AE10" s="1">
        <v>82</v>
      </c>
      <c r="AF10" s="1">
        <v>108</v>
      </c>
      <c r="AG10" s="1">
        <v>127</v>
      </c>
      <c r="AH10" s="1">
        <v>64</v>
      </c>
      <c r="AI10" s="1">
        <v>98</v>
      </c>
      <c r="AJ10" s="1">
        <v>819</v>
      </c>
      <c r="AK10" s="1">
        <v>78</v>
      </c>
      <c r="AL10" s="1">
        <v>118</v>
      </c>
      <c r="AM10" s="1">
        <v>85</v>
      </c>
      <c r="AN10" s="1">
        <v>155</v>
      </c>
      <c r="AO10" s="1">
        <v>85</v>
      </c>
      <c r="AP10" s="1">
        <v>85</v>
      </c>
      <c r="AQ10" s="1">
        <v>131</v>
      </c>
      <c r="AR10" s="1">
        <v>100</v>
      </c>
      <c r="AS10" s="1">
        <v>116</v>
      </c>
      <c r="AT10" s="1">
        <v>371</v>
      </c>
      <c r="AU10" s="1">
        <v>70</v>
      </c>
      <c r="AV10" s="1">
        <v>64</v>
      </c>
      <c r="AW10" s="1">
        <v>118</v>
      </c>
      <c r="AX10" s="1">
        <v>114</v>
      </c>
      <c r="AY10" s="1">
        <v>131</v>
      </c>
      <c r="AZ10" s="1">
        <v>123</v>
      </c>
      <c r="BA10" s="1">
        <v>115</v>
      </c>
      <c r="BB10" s="1">
        <v>118</v>
      </c>
      <c r="BC10" s="1">
        <v>83</v>
      </c>
      <c r="BD10" s="1">
        <v>140</v>
      </c>
      <c r="BE10" s="1">
        <v>134</v>
      </c>
      <c r="BF10" s="1">
        <v>68</v>
      </c>
      <c r="BG10" s="1">
        <v>2953</v>
      </c>
      <c r="BH10" s="1">
        <v>133</v>
      </c>
      <c r="BI10" s="1">
        <v>79</v>
      </c>
      <c r="BJ10" s="1">
        <v>123</v>
      </c>
      <c r="BK10" s="1">
        <v>81</v>
      </c>
      <c r="BL10" s="1">
        <v>108</v>
      </c>
      <c r="BM10" s="1">
        <v>137</v>
      </c>
      <c r="BN10" s="1">
        <v>116</v>
      </c>
      <c r="BO10" s="1">
        <v>77</v>
      </c>
      <c r="BP10" s="1">
        <v>79</v>
      </c>
      <c r="BQ10" s="1">
        <v>92</v>
      </c>
      <c r="BR10" s="1">
        <v>166</v>
      </c>
      <c r="BS10" s="1">
        <v>92</v>
      </c>
      <c r="BT10" s="1">
        <v>96</v>
      </c>
      <c r="BU10" s="1">
        <v>67</v>
      </c>
      <c r="BV10" s="1">
        <v>55</v>
      </c>
      <c r="BW10" s="1">
        <v>64</v>
      </c>
      <c r="BX10" s="1">
        <v>129</v>
      </c>
      <c r="BY10" s="1">
        <v>85</v>
      </c>
      <c r="BZ10" s="1">
        <v>73</v>
      </c>
      <c r="CA10" s="1">
        <v>71</v>
      </c>
      <c r="CB10" s="1">
        <v>93</v>
      </c>
      <c r="CC10" s="1">
        <v>114</v>
      </c>
      <c r="CD10" s="1">
        <v>86</v>
      </c>
      <c r="CE10" s="1">
        <v>95</v>
      </c>
      <c r="CF10" s="1">
        <v>104</v>
      </c>
      <c r="CG10" s="1">
        <v>84</v>
      </c>
      <c r="CH10" s="1">
        <v>125</v>
      </c>
      <c r="CI10" s="1">
        <v>120</v>
      </c>
      <c r="CJ10" s="1">
        <v>73</v>
      </c>
      <c r="CK10" s="1">
        <v>105</v>
      </c>
      <c r="CL10" s="1">
        <v>96</v>
      </c>
      <c r="CM10" s="1">
        <v>6378</v>
      </c>
      <c r="CN10" s="1">
        <v>134</v>
      </c>
      <c r="CO10" s="19" t="s">
        <v>398</v>
      </c>
      <c r="CP10" s="22">
        <f>71/71</f>
        <v>1</v>
      </c>
      <c r="CQ10" s="19" t="s">
        <v>399</v>
      </c>
      <c r="CR10" s="22">
        <f>SUM(B10:CN10)/71</f>
        <v>439.56338028169012</v>
      </c>
    </row>
    <row r="11" spans="1:111" ht="43.5" x14ac:dyDescent="0.35">
      <c r="A11" s="1" t="s">
        <v>42</v>
      </c>
      <c r="B11" s="3">
        <f>(B10*0.514)+1.8304</f>
        <v>43.464399999999998</v>
      </c>
      <c r="C11" s="3">
        <f t="shared" ref="C11:BN11" si="4">(C10*0.514)+1.8304</f>
        <v>66.594399999999993</v>
      </c>
      <c r="D11" s="3">
        <f t="shared" si="4"/>
        <v>30.1004</v>
      </c>
      <c r="E11" s="3">
        <f t="shared" si="4"/>
        <v>45.520399999999995</v>
      </c>
      <c r="F11" s="3">
        <f t="shared" si="4"/>
        <v>35.754399999999997</v>
      </c>
      <c r="G11" s="3">
        <f t="shared" si="4"/>
        <v>90.238399999999999</v>
      </c>
      <c r="H11" s="3">
        <f t="shared" si="4"/>
        <v>46.548400000000001</v>
      </c>
      <c r="I11" s="3">
        <f t="shared" si="4"/>
        <v>59.398399999999995</v>
      </c>
      <c r="J11" s="3">
        <f t="shared" si="4"/>
        <v>63.510399999999997</v>
      </c>
      <c r="K11" s="3">
        <f t="shared" si="4"/>
        <v>3059.1023999999998</v>
      </c>
      <c r="L11" s="3">
        <f t="shared" si="4"/>
        <v>35.240400000000001</v>
      </c>
      <c r="M11" s="3">
        <f t="shared" si="4"/>
        <v>48.604399999999998</v>
      </c>
      <c r="N11" s="3">
        <f t="shared" si="4"/>
        <v>68.136399999999995</v>
      </c>
      <c r="O11" s="3">
        <f t="shared" si="4"/>
        <v>2814.9523999999997</v>
      </c>
      <c r="P11" s="3">
        <f t="shared" si="4"/>
        <v>57.856400000000001</v>
      </c>
      <c r="Q11" s="3">
        <f t="shared" si="4"/>
        <v>57.342399999999998</v>
      </c>
      <c r="R11" s="3">
        <f t="shared" si="4"/>
        <v>56.314399999999999</v>
      </c>
      <c r="S11" s="3">
        <f t="shared" si="4"/>
        <v>46.034399999999998</v>
      </c>
      <c r="T11" s="3">
        <f t="shared" si="4"/>
        <v>39.866399999999999</v>
      </c>
      <c r="U11" s="3">
        <f t="shared" si="4"/>
        <v>44.492399999999996</v>
      </c>
      <c r="V11" s="3">
        <f t="shared" si="4"/>
        <v>61.968399999999995</v>
      </c>
      <c r="W11" s="3">
        <f t="shared" si="4"/>
        <v>356.49040000000002</v>
      </c>
      <c r="X11" s="3">
        <f t="shared" si="4"/>
        <v>70.706400000000002</v>
      </c>
      <c r="Y11" s="3">
        <f t="shared" si="4"/>
        <v>48.604399999999998</v>
      </c>
      <c r="Z11" s="3">
        <f t="shared" si="4"/>
        <v>58.884399999999999</v>
      </c>
      <c r="AA11" s="3">
        <f t="shared" si="4"/>
        <v>87.668400000000005</v>
      </c>
      <c r="AB11" s="3">
        <f t="shared" si="4"/>
        <v>56.314399999999999</v>
      </c>
      <c r="AC11" s="3">
        <f t="shared" si="4"/>
        <v>79.958399999999997</v>
      </c>
      <c r="AD11" s="3">
        <f t="shared" si="4"/>
        <v>43.978400000000001</v>
      </c>
      <c r="AE11" s="3">
        <f t="shared" si="4"/>
        <v>43.978400000000001</v>
      </c>
      <c r="AF11" s="3">
        <f t="shared" si="4"/>
        <v>57.342399999999998</v>
      </c>
      <c r="AG11" s="3">
        <f t="shared" si="4"/>
        <v>67.108400000000003</v>
      </c>
      <c r="AH11" s="3">
        <f t="shared" si="4"/>
        <v>34.726399999999998</v>
      </c>
      <c r="AI11" s="3">
        <f t="shared" si="4"/>
        <v>52.202399999999997</v>
      </c>
      <c r="AJ11" s="3">
        <f t="shared" si="4"/>
        <v>422.79640000000001</v>
      </c>
      <c r="AK11" s="3">
        <f t="shared" si="4"/>
        <v>41.922399999999996</v>
      </c>
      <c r="AL11" s="3">
        <f t="shared" si="4"/>
        <v>62.482399999999998</v>
      </c>
      <c r="AM11" s="3">
        <f t="shared" si="4"/>
        <v>45.520399999999995</v>
      </c>
      <c r="AN11" s="3">
        <f t="shared" si="4"/>
        <v>81.500399999999999</v>
      </c>
      <c r="AO11" s="3">
        <f t="shared" si="4"/>
        <v>45.520399999999995</v>
      </c>
      <c r="AP11" s="3">
        <f t="shared" si="4"/>
        <v>45.520399999999995</v>
      </c>
      <c r="AQ11" s="3">
        <f t="shared" si="4"/>
        <v>69.164400000000001</v>
      </c>
      <c r="AR11" s="3">
        <f t="shared" si="4"/>
        <v>53.230399999999996</v>
      </c>
      <c r="AS11" s="3">
        <f t="shared" si="4"/>
        <v>61.4544</v>
      </c>
      <c r="AT11" s="3">
        <f t="shared" si="4"/>
        <v>192.52440000000001</v>
      </c>
      <c r="AU11" s="3">
        <f t="shared" si="4"/>
        <v>37.810400000000001</v>
      </c>
      <c r="AV11" s="3">
        <f t="shared" si="4"/>
        <v>34.726399999999998</v>
      </c>
      <c r="AW11" s="3">
        <f t="shared" si="4"/>
        <v>62.482399999999998</v>
      </c>
      <c r="AX11" s="3">
        <f t="shared" si="4"/>
        <v>60.426400000000001</v>
      </c>
      <c r="AY11" s="3">
        <f t="shared" si="4"/>
        <v>69.164400000000001</v>
      </c>
      <c r="AZ11" s="3">
        <f t="shared" si="4"/>
        <v>65.052400000000006</v>
      </c>
      <c r="BA11" s="3">
        <f t="shared" si="4"/>
        <v>60.940399999999997</v>
      </c>
      <c r="BB11" s="3">
        <f t="shared" si="4"/>
        <v>62.482399999999998</v>
      </c>
      <c r="BC11" s="3">
        <f t="shared" si="4"/>
        <v>44.492399999999996</v>
      </c>
      <c r="BD11" s="3">
        <f t="shared" si="4"/>
        <v>73.790400000000005</v>
      </c>
      <c r="BE11" s="3">
        <f t="shared" si="4"/>
        <v>70.706400000000002</v>
      </c>
      <c r="BF11" s="3">
        <f t="shared" si="4"/>
        <v>36.782399999999996</v>
      </c>
      <c r="BG11" s="3">
        <f t="shared" si="4"/>
        <v>1519.6724000000002</v>
      </c>
      <c r="BH11" s="3">
        <f t="shared" si="4"/>
        <v>70.192399999999992</v>
      </c>
      <c r="BI11" s="3">
        <f t="shared" si="4"/>
        <v>42.436399999999999</v>
      </c>
      <c r="BJ11" s="3">
        <f t="shared" si="4"/>
        <v>65.052400000000006</v>
      </c>
      <c r="BK11" s="3">
        <f t="shared" si="4"/>
        <v>43.464399999999998</v>
      </c>
      <c r="BL11" s="3">
        <f t="shared" si="4"/>
        <v>57.342399999999998</v>
      </c>
      <c r="BM11" s="3">
        <f t="shared" si="4"/>
        <v>72.248400000000004</v>
      </c>
      <c r="BN11" s="3">
        <f t="shared" si="4"/>
        <v>61.4544</v>
      </c>
      <c r="BO11" s="3">
        <f t="shared" ref="BO11:CN11" si="5">(BO10*0.514)+1.8304</f>
        <v>41.4084</v>
      </c>
      <c r="BP11" s="3">
        <f t="shared" si="5"/>
        <v>42.436399999999999</v>
      </c>
      <c r="BQ11" s="3">
        <f t="shared" si="5"/>
        <v>49.118400000000001</v>
      </c>
      <c r="BR11" s="3">
        <f t="shared" si="5"/>
        <v>87.154399999999995</v>
      </c>
      <c r="BS11" s="3">
        <f t="shared" si="5"/>
        <v>49.118400000000001</v>
      </c>
      <c r="BT11" s="3">
        <f t="shared" si="5"/>
        <v>51.174399999999999</v>
      </c>
      <c r="BU11" s="3">
        <f t="shared" si="5"/>
        <v>36.2684</v>
      </c>
      <c r="BV11" s="3">
        <f t="shared" si="5"/>
        <v>30.1004</v>
      </c>
      <c r="BW11" s="3">
        <f t="shared" si="5"/>
        <v>34.726399999999998</v>
      </c>
      <c r="BX11" s="3">
        <f t="shared" si="5"/>
        <v>68.136399999999995</v>
      </c>
      <c r="BY11" s="3">
        <f t="shared" si="5"/>
        <v>45.520399999999995</v>
      </c>
      <c r="BZ11" s="3">
        <f t="shared" si="5"/>
        <v>39.352399999999996</v>
      </c>
      <c r="CA11" s="3">
        <f t="shared" si="5"/>
        <v>38.324399999999997</v>
      </c>
      <c r="CB11" s="3">
        <f t="shared" si="5"/>
        <v>49.632399999999997</v>
      </c>
      <c r="CC11" s="3">
        <f t="shared" si="5"/>
        <v>60.426400000000001</v>
      </c>
      <c r="CD11" s="3">
        <f t="shared" si="5"/>
        <v>46.034399999999998</v>
      </c>
      <c r="CE11" s="3">
        <f t="shared" si="5"/>
        <v>50.660399999999996</v>
      </c>
      <c r="CF11" s="3">
        <f t="shared" si="5"/>
        <v>55.2864</v>
      </c>
      <c r="CG11" s="3">
        <f t="shared" si="5"/>
        <v>45.006399999999999</v>
      </c>
      <c r="CH11" s="3">
        <f t="shared" si="5"/>
        <v>66.080399999999997</v>
      </c>
      <c r="CI11" s="3">
        <f t="shared" si="5"/>
        <v>63.510399999999997</v>
      </c>
      <c r="CJ11" s="3">
        <f t="shared" si="5"/>
        <v>39.352399999999996</v>
      </c>
      <c r="CK11" s="3">
        <f t="shared" si="5"/>
        <v>55.800399999999996</v>
      </c>
      <c r="CL11" s="3">
        <f t="shared" si="5"/>
        <v>51.174399999999999</v>
      </c>
      <c r="CM11" s="3">
        <f t="shared" si="5"/>
        <v>3280.1223999999997</v>
      </c>
      <c r="CN11" s="3">
        <f t="shared" si="5"/>
        <v>70.706400000000002</v>
      </c>
      <c r="CO11" s="19" t="s">
        <v>400</v>
      </c>
      <c r="CP11" s="22">
        <f>69/71</f>
        <v>0.971830985915493</v>
      </c>
      <c r="CQ11" s="19" t="s">
        <v>399</v>
      </c>
      <c r="CR11" s="22">
        <f>SUM(B11:CN11)/71</f>
        <v>228.28158309859154</v>
      </c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</row>
    <row r="12" spans="1:111" ht="29" x14ac:dyDescent="0.35">
      <c r="A12" s="1" t="s">
        <v>43</v>
      </c>
      <c r="B12" s="3">
        <v>1</v>
      </c>
      <c r="C12" s="3">
        <f>1+B12</f>
        <v>2</v>
      </c>
      <c r="D12" s="3">
        <f t="shared" ref="D12:BO12" si="6">1+C12</f>
        <v>3</v>
      </c>
      <c r="E12" s="3">
        <f t="shared" si="6"/>
        <v>4</v>
      </c>
      <c r="F12" s="3">
        <f t="shared" si="6"/>
        <v>5</v>
      </c>
      <c r="G12" s="3">
        <f t="shared" si="6"/>
        <v>6</v>
      </c>
      <c r="H12" s="3">
        <f t="shared" si="6"/>
        <v>7</v>
      </c>
      <c r="I12" s="3">
        <f t="shared" si="6"/>
        <v>8</v>
      </c>
      <c r="J12" s="3">
        <f t="shared" si="6"/>
        <v>9</v>
      </c>
      <c r="K12" s="3">
        <f t="shared" si="6"/>
        <v>10</v>
      </c>
      <c r="L12" s="3">
        <f t="shared" si="6"/>
        <v>11</v>
      </c>
      <c r="M12" s="3">
        <f t="shared" si="6"/>
        <v>12</v>
      </c>
      <c r="N12" s="3">
        <f t="shared" si="6"/>
        <v>13</v>
      </c>
      <c r="O12" s="3">
        <f t="shared" si="6"/>
        <v>14</v>
      </c>
      <c r="P12" s="3">
        <f t="shared" si="6"/>
        <v>15</v>
      </c>
      <c r="Q12" s="3">
        <f t="shared" si="6"/>
        <v>16</v>
      </c>
      <c r="R12" s="3">
        <f t="shared" si="6"/>
        <v>17</v>
      </c>
      <c r="S12" s="3">
        <f t="shared" si="6"/>
        <v>18</v>
      </c>
      <c r="T12" s="3">
        <f t="shared" si="6"/>
        <v>19</v>
      </c>
      <c r="U12" s="3">
        <f t="shared" si="6"/>
        <v>20</v>
      </c>
      <c r="V12" s="3">
        <f t="shared" si="6"/>
        <v>21</v>
      </c>
      <c r="W12" s="3">
        <f t="shared" si="6"/>
        <v>22</v>
      </c>
      <c r="X12" s="3">
        <f t="shared" si="6"/>
        <v>23</v>
      </c>
      <c r="Y12" s="3">
        <f t="shared" si="6"/>
        <v>24</v>
      </c>
      <c r="Z12" s="3">
        <f t="shared" si="6"/>
        <v>25</v>
      </c>
      <c r="AA12" s="3">
        <f t="shared" si="6"/>
        <v>26</v>
      </c>
      <c r="AB12" s="3">
        <f t="shared" si="6"/>
        <v>27</v>
      </c>
      <c r="AC12" s="3">
        <f t="shared" si="6"/>
        <v>28</v>
      </c>
      <c r="AD12" s="3">
        <f t="shared" si="6"/>
        <v>29</v>
      </c>
      <c r="AE12" s="3">
        <f t="shared" si="6"/>
        <v>30</v>
      </c>
      <c r="AF12" s="3">
        <f t="shared" si="6"/>
        <v>31</v>
      </c>
      <c r="AG12" s="3">
        <f t="shared" si="6"/>
        <v>32</v>
      </c>
      <c r="AH12" s="3">
        <f t="shared" si="6"/>
        <v>33</v>
      </c>
      <c r="AI12" s="3">
        <f t="shared" si="6"/>
        <v>34</v>
      </c>
      <c r="AJ12" s="3">
        <f t="shared" si="6"/>
        <v>35</v>
      </c>
      <c r="AK12" s="3">
        <f t="shared" si="6"/>
        <v>36</v>
      </c>
      <c r="AL12" s="3">
        <f t="shared" si="6"/>
        <v>37</v>
      </c>
      <c r="AM12" s="3">
        <f t="shared" si="6"/>
        <v>38</v>
      </c>
      <c r="AN12" s="3">
        <f t="shared" si="6"/>
        <v>39</v>
      </c>
      <c r="AO12" s="3">
        <f t="shared" si="6"/>
        <v>40</v>
      </c>
      <c r="AP12" s="3">
        <f t="shared" si="6"/>
        <v>41</v>
      </c>
      <c r="AQ12" s="3">
        <f t="shared" si="6"/>
        <v>42</v>
      </c>
      <c r="AR12" s="3">
        <f t="shared" si="6"/>
        <v>43</v>
      </c>
      <c r="AS12" s="3">
        <f t="shared" si="6"/>
        <v>44</v>
      </c>
      <c r="AT12" s="3">
        <f t="shared" si="6"/>
        <v>45</v>
      </c>
      <c r="AU12" s="3">
        <f t="shared" si="6"/>
        <v>46</v>
      </c>
      <c r="AV12" s="3">
        <f t="shared" si="6"/>
        <v>47</v>
      </c>
      <c r="AW12" s="3">
        <f t="shared" si="6"/>
        <v>48</v>
      </c>
      <c r="AX12" s="3">
        <f t="shared" si="6"/>
        <v>49</v>
      </c>
      <c r="AY12" s="3">
        <f t="shared" si="6"/>
        <v>50</v>
      </c>
      <c r="AZ12" s="3">
        <f t="shared" si="6"/>
        <v>51</v>
      </c>
      <c r="BA12" s="3">
        <f t="shared" si="6"/>
        <v>52</v>
      </c>
      <c r="BB12" s="3">
        <f t="shared" si="6"/>
        <v>53</v>
      </c>
      <c r="BC12" s="3">
        <f t="shared" si="6"/>
        <v>54</v>
      </c>
      <c r="BD12" s="3">
        <f t="shared" si="6"/>
        <v>55</v>
      </c>
      <c r="BE12" s="3">
        <f t="shared" si="6"/>
        <v>56</v>
      </c>
      <c r="BF12" s="3">
        <f t="shared" si="6"/>
        <v>57</v>
      </c>
      <c r="BG12" s="3">
        <f t="shared" si="6"/>
        <v>58</v>
      </c>
      <c r="BH12" s="3">
        <f t="shared" si="6"/>
        <v>59</v>
      </c>
      <c r="BI12" s="3">
        <f t="shared" si="6"/>
        <v>60</v>
      </c>
      <c r="BJ12" s="3">
        <f t="shared" si="6"/>
        <v>61</v>
      </c>
      <c r="BK12" s="3">
        <f t="shared" si="6"/>
        <v>62</v>
      </c>
      <c r="BL12" s="3">
        <f t="shared" si="6"/>
        <v>63</v>
      </c>
      <c r="BM12" s="3">
        <f t="shared" si="6"/>
        <v>64</v>
      </c>
      <c r="BN12" s="3">
        <f t="shared" si="6"/>
        <v>65</v>
      </c>
      <c r="BO12" s="3">
        <f t="shared" si="6"/>
        <v>66</v>
      </c>
      <c r="BP12" s="3">
        <f t="shared" ref="BP12:CN12" si="7">1+BO12</f>
        <v>67</v>
      </c>
      <c r="BQ12" s="3">
        <f t="shared" si="7"/>
        <v>68</v>
      </c>
      <c r="BR12" s="3">
        <f t="shared" si="7"/>
        <v>69</v>
      </c>
      <c r="BS12" s="3">
        <f t="shared" si="7"/>
        <v>70</v>
      </c>
      <c r="BT12" s="3">
        <f t="shared" si="7"/>
        <v>71</v>
      </c>
      <c r="BU12" s="3">
        <f t="shared" si="7"/>
        <v>72</v>
      </c>
      <c r="BV12" s="3">
        <f t="shared" si="7"/>
        <v>73</v>
      </c>
      <c r="BW12" s="3">
        <f t="shared" si="7"/>
        <v>74</v>
      </c>
      <c r="BX12" s="3">
        <f t="shared" si="7"/>
        <v>75</v>
      </c>
      <c r="BY12" s="3">
        <f t="shared" si="7"/>
        <v>76</v>
      </c>
      <c r="BZ12" s="3">
        <f t="shared" si="7"/>
        <v>77</v>
      </c>
      <c r="CA12" s="3">
        <f t="shared" si="7"/>
        <v>78</v>
      </c>
      <c r="CB12" s="3">
        <f t="shared" si="7"/>
        <v>79</v>
      </c>
      <c r="CC12" s="3">
        <f t="shared" si="7"/>
        <v>80</v>
      </c>
      <c r="CD12" s="3">
        <f t="shared" si="7"/>
        <v>81</v>
      </c>
      <c r="CE12" s="3">
        <f t="shared" si="7"/>
        <v>82</v>
      </c>
      <c r="CF12" s="3">
        <f t="shared" si="7"/>
        <v>83</v>
      </c>
      <c r="CG12" s="3">
        <f t="shared" si="7"/>
        <v>84</v>
      </c>
      <c r="CH12" s="3">
        <f t="shared" si="7"/>
        <v>85</v>
      </c>
      <c r="CI12" s="3">
        <f t="shared" si="7"/>
        <v>86</v>
      </c>
      <c r="CJ12" s="3">
        <f t="shared" si="7"/>
        <v>87</v>
      </c>
      <c r="CK12" s="3">
        <f t="shared" si="7"/>
        <v>88</v>
      </c>
      <c r="CL12" s="3">
        <f t="shared" si="7"/>
        <v>89</v>
      </c>
      <c r="CM12" s="3">
        <f t="shared" si="7"/>
        <v>90</v>
      </c>
      <c r="CN12" s="3">
        <f t="shared" si="7"/>
        <v>91</v>
      </c>
      <c r="CO12" s="7"/>
      <c r="CP12" s="7"/>
      <c r="CQ12" s="2"/>
      <c r="CR12" s="2"/>
    </row>
    <row r="13" spans="1:111" ht="87" x14ac:dyDescent="0.35">
      <c r="A13" s="1" t="s">
        <v>44</v>
      </c>
      <c r="B13" s="3" t="s">
        <v>251</v>
      </c>
      <c r="C13" s="1" t="s">
        <v>252</v>
      </c>
      <c r="D13" s="1" t="s">
        <v>355</v>
      </c>
      <c r="E13" s="1" t="s">
        <v>356</v>
      </c>
      <c r="F13" s="1" t="s">
        <v>357</v>
      </c>
      <c r="G13" s="1" t="s">
        <v>358</v>
      </c>
      <c r="H13" s="1" t="s">
        <v>253</v>
      </c>
      <c r="I13" s="1" t="s">
        <v>254</v>
      </c>
      <c r="J13" s="1" t="s">
        <v>255</v>
      </c>
      <c r="K13" s="1" t="s">
        <v>256</v>
      </c>
      <c r="L13" s="1" t="s">
        <v>359</v>
      </c>
      <c r="M13" s="1" t="s">
        <v>257</v>
      </c>
      <c r="N13" s="1" t="s">
        <v>258</v>
      </c>
      <c r="O13" s="1" t="s">
        <v>259</v>
      </c>
      <c r="P13" s="1" t="s">
        <v>260</v>
      </c>
      <c r="Q13" s="1" t="s">
        <v>154</v>
      </c>
      <c r="R13" s="1" t="s">
        <v>261</v>
      </c>
      <c r="S13" s="1" t="s">
        <v>262</v>
      </c>
      <c r="T13" s="1" t="s">
        <v>262</v>
      </c>
      <c r="U13" s="1" t="s">
        <v>263</v>
      </c>
      <c r="V13" s="1" t="s">
        <v>264</v>
      </c>
      <c r="W13" s="1" t="s">
        <v>265</v>
      </c>
      <c r="X13" s="1" t="s">
        <v>256</v>
      </c>
      <c r="Y13" s="1" t="s">
        <v>266</v>
      </c>
      <c r="Z13" s="1" t="s">
        <v>267</v>
      </c>
      <c r="AA13" s="1" t="s">
        <v>256</v>
      </c>
      <c r="AB13" s="1" t="s">
        <v>268</v>
      </c>
      <c r="AC13" s="1" t="s">
        <v>269</v>
      </c>
      <c r="AD13" s="1" t="s">
        <v>270</v>
      </c>
      <c r="AE13" s="1" t="s">
        <v>271</v>
      </c>
      <c r="AF13" s="1" t="s">
        <v>272</v>
      </c>
      <c r="AG13" s="1" t="s">
        <v>273</v>
      </c>
      <c r="AH13" s="1" t="s">
        <v>360</v>
      </c>
      <c r="AI13" s="1" t="s">
        <v>275</v>
      </c>
      <c r="AJ13" s="1" t="s">
        <v>276</v>
      </c>
      <c r="AK13" s="1" t="s">
        <v>277</v>
      </c>
      <c r="AL13" s="1" t="s">
        <v>278</v>
      </c>
      <c r="AM13" s="1" t="s">
        <v>279</v>
      </c>
      <c r="AN13" s="1" t="s">
        <v>361</v>
      </c>
      <c r="AO13" s="1" t="s">
        <v>280</v>
      </c>
      <c r="AP13" s="1" t="s">
        <v>362</v>
      </c>
      <c r="AQ13" s="1" t="s">
        <v>281</v>
      </c>
      <c r="AR13" s="1" t="s">
        <v>282</v>
      </c>
      <c r="AS13" s="1" t="s">
        <v>151</v>
      </c>
      <c r="AT13" s="1" t="s">
        <v>283</v>
      </c>
      <c r="AU13" s="1" t="s">
        <v>284</v>
      </c>
      <c r="AV13" s="1" t="s">
        <v>358</v>
      </c>
      <c r="AW13" s="1" t="s">
        <v>285</v>
      </c>
      <c r="AX13" s="1" t="s">
        <v>151</v>
      </c>
      <c r="AY13" s="1" t="s">
        <v>286</v>
      </c>
      <c r="AZ13" s="1" t="s">
        <v>358</v>
      </c>
      <c r="BA13" s="1" t="s">
        <v>287</v>
      </c>
      <c r="BB13" s="1" t="s">
        <v>287</v>
      </c>
      <c r="BC13" s="1" t="s">
        <v>275</v>
      </c>
      <c r="BD13" s="1" t="s">
        <v>305</v>
      </c>
      <c r="BE13" s="1" t="s">
        <v>289</v>
      </c>
      <c r="BF13" s="1" t="s">
        <v>256</v>
      </c>
      <c r="BG13" s="1" t="s">
        <v>256</v>
      </c>
      <c r="BH13" s="1" t="s">
        <v>290</v>
      </c>
      <c r="BI13" s="1" t="s">
        <v>291</v>
      </c>
      <c r="BJ13" s="1" t="s">
        <v>290</v>
      </c>
      <c r="BK13" s="1" t="s">
        <v>292</v>
      </c>
      <c r="BL13" s="1" t="s">
        <v>363</v>
      </c>
      <c r="BM13" s="1" t="s">
        <v>293</v>
      </c>
      <c r="BN13" s="1" t="s">
        <v>294</v>
      </c>
      <c r="BO13" s="1" t="s">
        <v>295</v>
      </c>
      <c r="BP13" s="1" t="s">
        <v>296</v>
      </c>
      <c r="BQ13" s="1" t="s">
        <v>255</v>
      </c>
      <c r="BR13" s="1" t="s">
        <v>364</v>
      </c>
      <c r="BS13" s="1" t="s">
        <v>297</v>
      </c>
      <c r="BT13" s="1" t="s">
        <v>365</v>
      </c>
      <c r="BU13" s="1" t="s">
        <v>299</v>
      </c>
      <c r="BV13" s="1" t="s">
        <v>261</v>
      </c>
      <c r="BW13" s="1" t="s">
        <v>300</v>
      </c>
      <c r="BX13" s="1" t="s">
        <v>301</v>
      </c>
      <c r="BY13" s="1" t="s">
        <v>302</v>
      </c>
      <c r="BZ13" s="1" t="s">
        <v>366</v>
      </c>
      <c r="CA13" s="1" t="s">
        <v>251</v>
      </c>
      <c r="CB13" s="1" t="s">
        <v>303</v>
      </c>
      <c r="CC13" s="1" t="s">
        <v>304</v>
      </c>
      <c r="CD13" s="1" t="s">
        <v>367</v>
      </c>
      <c r="CE13" s="1" t="s">
        <v>305</v>
      </c>
      <c r="CF13" s="1" t="s">
        <v>285</v>
      </c>
      <c r="CG13" s="1" t="s">
        <v>368</v>
      </c>
      <c r="CH13" s="1" t="s">
        <v>306</v>
      </c>
      <c r="CI13" s="1" t="s">
        <v>308</v>
      </c>
      <c r="CJ13" s="1" t="s">
        <v>369</v>
      </c>
      <c r="CK13" s="1" t="s">
        <v>309</v>
      </c>
      <c r="CL13" s="1" t="s">
        <v>305</v>
      </c>
      <c r="CM13" s="1" t="s">
        <v>310</v>
      </c>
      <c r="CN13" s="1" t="s">
        <v>310</v>
      </c>
      <c r="CO13" s="2"/>
      <c r="CP13" s="2"/>
      <c r="CQ13" s="2"/>
      <c r="CR13" s="2"/>
    </row>
  </sheetData>
  <conditionalFormatting sqref="B3:BS4">
    <cfRule type="cellIs" dxfId="4" priority="3" operator="greaterThan">
      <formula>34</formula>
    </cfRule>
  </conditionalFormatting>
  <conditionalFormatting sqref="B10:CN10">
    <cfRule type="cellIs" dxfId="3" priority="1" operator="greaterThan">
      <formula>34</formula>
    </cfRule>
  </conditionalFormatting>
  <conditionalFormatting sqref="B11:CN11 CS11:XFD11">
    <cfRule type="cellIs" dxfId="2" priority="2" operator="greaterThan">
      <formula>34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5522-2EDE-4A05-AD32-75201A396AB3}">
  <dimension ref="A1:J13"/>
  <sheetViews>
    <sheetView topLeftCell="A2" workbookViewId="0">
      <selection activeCell="J6" sqref="J6"/>
    </sheetView>
  </sheetViews>
  <sheetFormatPr defaultRowHeight="14.5" x14ac:dyDescent="0.35"/>
  <sheetData>
    <row r="1" spans="1:10" x14ac:dyDescent="0.35">
      <c r="A1" t="s">
        <v>97</v>
      </c>
    </row>
    <row r="2" spans="1:10" ht="145" x14ac:dyDescent="0.35">
      <c r="A2" s="1" t="s">
        <v>98</v>
      </c>
      <c r="B2" s="1" t="s">
        <v>370</v>
      </c>
      <c r="C2" s="1" t="s">
        <v>371</v>
      </c>
      <c r="D2" s="1" t="s">
        <v>372</v>
      </c>
      <c r="E2" s="1" t="s">
        <v>373</v>
      </c>
      <c r="F2" s="1" t="s">
        <v>374</v>
      </c>
      <c r="G2" s="1" t="s">
        <v>375</v>
      </c>
      <c r="H2" s="1" t="s">
        <v>376</v>
      </c>
      <c r="I2" s="1" t="s">
        <v>377</v>
      </c>
    </row>
    <row r="3" spans="1:10" ht="43.5" x14ac:dyDescent="0.35">
      <c r="A3" s="1" t="s">
        <v>41</v>
      </c>
      <c r="B3" s="1">
        <v>6</v>
      </c>
      <c r="C3" s="1">
        <v>16</v>
      </c>
      <c r="D3" s="1">
        <v>34</v>
      </c>
      <c r="E3" s="1">
        <v>194</v>
      </c>
      <c r="F3" s="1">
        <v>30</v>
      </c>
      <c r="G3" s="1">
        <v>60</v>
      </c>
      <c r="H3" s="4">
        <v>7</v>
      </c>
      <c r="I3" s="4">
        <v>18</v>
      </c>
    </row>
    <row r="4" spans="1:10" ht="43.5" x14ac:dyDescent="0.35">
      <c r="A4" s="8" t="s">
        <v>42</v>
      </c>
      <c r="B4" s="6">
        <f>(B3*0.514)+1.8304</f>
        <v>4.9144000000000005</v>
      </c>
      <c r="C4" s="6">
        <f t="shared" ref="C4:I4" si="0">(C3*0.514)+1.8304</f>
        <v>10.054400000000001</v>
      </c>
      <c r="D4" s="6">
        <f t="shared" si="0"/>
        <v>19.3064</v>
      </c>
      <c r="E4" s="6">
        <f t="shared" si="0"/>
        <v>101.54640000000001</v>
      </c>
      <c r="F4" s="6">
        <f t="shared" si="0"/>
        <v>17.250399999999999</v>
      </c>
      <c r="G4" s="6">
        <f t="shared" si="0"/>
        <v>32.670400000000001</v>
      </c>
      <c r="H4" s="6">
        <f t="shared" si="0"/>
        <v>5.4283999999999999</v>
      </c>
      <c r="I4" s="6">
        <f t="shared" si="0"/>
        <v>11.0824</v>
      </c>
    </row>
    <row r="5" spans="1:10" ht="29" x14ac:dyDescent="0.35">
      <c r="A5" s="8" t="s">
        <v>378</v>
      </c>
      <c r="B5" s="4">
        <v>1</v>
      </c>
      <c r="C5" s="4">
        <f>B5+1</f>
        <v>2</v>
      </c>
      <c r="D5" s="4">
        <f t="shared" ref="D5:I5" si="1">C5+1</f>
        <v>3</v>
      </c>
      <c r="E5" s="4">
        <f t="shared" si="1"/>
        <v>4</v>
      </c>
      <c r="F5" s="4">
        <f t="shared" si="1"/>
        <v>5</v>
      </c>
      <c r="G5" s="4">
        <f t="shared" si="1"/>
        <v>6</v>
      </c>
      <c r="H5" s="4">
        <f t="shared" si="1"/>
        <v>7</v>
      </c>
      <c r="I5" s="4">
        <f t="shared" si="1"/>
        <v>8</v>
      </c>
    </row>
    <row r="6" spans="1:10" ht="58" x14ac:dyDescent="0.35">
      <c r="A6" s="1" t="s">
        <v>44</v>
      </c>
      <c r="B6" s="1" t="s">
        <v>379</v>
      </c>
      <c r="C6" s="1" t="s">
        <v>380</v>
      </c>
      <c r="D6" s="1" t="s">
        <v>381</v>
      </c>
      <c r="E6" s="1" t="s">
        <v>382</v>
      </c>
      <c r="F6" s="1" t="s">
        <v>383</v>
      </c>
      <c r="G6" s="1" t="s">
        <v>384</v>
      </c>
      <c r="H6" s="1" t="s">
        <v>385</v>
      </c>
      <c r="I6" s="1" t="s">
        <v>385</v>
      </c>
    </row>
    <row r="8" spans="1:10" x14ac:dyDescent="0.35">
      <c r="A8" t="s">
        <v>386</v>
      </c>
    </row>
    <row r="9" spans="1:10" s="2" customFormat="1" ht="145" x14ac:dyDescent="0.35">
      <c r="A9" s="1" t="s">
        <v>98</v>
      </c>
      <c r="B9" s="1" t="s">
        <v>374</v>
      </c>
      <c r="C9" s="1" t="s">
        <v>387</v>
      </c>
      <c r="D9" s="1" t="s">
        <v>388</v>
      </c>
      <c r="E9" s="1" t="s">
        <v>389</v>
      </c>
      <c r="F9" s="1" t="s">
        <v>372</v>
      </c>
      <c r="G9" s="1" t="s">
        <v>370</v>
      </c>
      <c r="H9" s="1" t="s">
        <v>390</v>
      </c>
      <c r="I9" s="1" t="s">
        <v>375</v>
      </c>
      <c r="J9" s="1" t="s">
        <v>391</v>
      </c>
    </row>
    <row r="10" spans="1:10" ht="43.5" x14ac:dyDescent="0.35">
      <c r="A10" s="1" t="s">
        <v>86</v>
      </c>
      <c r="B10" s="4">
        <v>41</v>
      </c>
      <c r="C10" s="4">
        <v>51</v>
      </c>
      <c r="D10" s="4">
        <v>29</v>
      </c>
      <c r="E10" s="4">
        <v>59</v>
      </c>
      <c r="F10" s="4">
        <v>59</v>
      </c>
      <c r="G10" s="4">
        <v>29</v>
      </c>
      <c r="H10" s="4">
        <v>51</v>
      </c>
      <c r="I10" s="4">
        <v>287</v>
      </c>
      <c r="J10" s="4">
        <v>200</v>
      </c>
    </row>
    <row r="11" spans="1:10" ht="43.5" x14ac:dyDescent="0.35">
      <c r="A11" s="8" t="s">
        <v>42</v>
      </c>
      <c r="B11" s="6">
        <f>(B10*0.514)+1.8304</f>
        <v>22.904400000000003</v>
      </c>
      <c r="C11" s="6">
        <f t="shared" ref="C11:J11" si="2">(C10*0.514)+1.8304</f>
        <v>28.044400000000003</v>
      </c>
      <c r="D11" s="6">
        <f t="shared" si="2"/>
        <v>16.7364</v>
      </c>
      <c r="E11" s="6">
        <f t="shared" si="2"/>
        <v>32.156399999999998</v>
      </c>
      <c r="F11" s="6">
        <f t="shared" si="2"/>
        <v>32.156399999999998</v>
      </c>
      <c r="G11" s="6">
        <f t="shared" si="2"/>
        <v>16.7364</v>
      </c>
      <c r="H11" s="6">
        <f t="shared" si="2"/>
        <v>28.044400000000003</v>
      </c>
      <c r="I11" s="6">
        <f t="shared" si="2"/>
        <v>149.3484</v>
      </c>
      <c r="J11" s="6">
        <f t="shared" si="2"/>
        <v>104.63039999999999</v>
      </c>
    </row>
    <row r="12" spans="1:10" ht="29" x14ac:dyDescent="0.35">
      <c r="A12" s="8" t="s">
        <v>378</v>
      </c>
      <c r="B12" s="4">
        <v>1</v>
      </c>
      <c r="C12" s="4">
        <f>B12+1</f>
        <v>2</v>
      </c>
      <c r="D12" s="4">
        <f t="shared" ref="D12:I12" si="3">C12+1</f>
        <v>3</v>
      </c>
      <c r="E12" s="4">
        <f t="shared" si="3"/>
        <v>4</v>
      </c>
      <c r="F12" s="4">
        <f t="shared" si="3"/>
        <v>5</v>
      </c>
      <c r="G12" s="4">
        <f t="shared" si="3"/>
        <v>6</v>
      </c>
      <c r="H12" s="4">
        <f t="shared" si="3"/>
        <v>7</v>
      </c>
      <c r="I12" s="4">
        <f t="shared" si="3"/>
        <v>8</v>
      </c>
      <c r="J12" s="4"/>
    </row>
    <row r="13" spans="1:10" ht="58" x14ac:dyDescent="0.35">
      <c r="A13" s="1" t="s">
        <v>44</v>
      </c>
      <c r="B13" s="1" t="s">
        <v>383</v>
      </c>
      <c r="C13" s="1" t="s">
        <v>385</v>
      </c>
      <c r="D13" s="1" t="s">
        <v>385</v>
      </c>
      <c r="E13" s="1" t="s">
        <v>392</v>
      </c>
      <c r="F13" s="1" t="s">
        <v>381</v>
      </c>
      <c r="G13" s="1" t="s">
        <v>379</v>
      </c>
      <c r="H13" s="1" t="s">
        <v>380</v>
      </c>
      <c r="I13" s="1" t="s">
        <v>393</v>
      </c>
      <c r="J13" s="1" t="s">
        <v>393</v>
      </c>
    </row>
  </sheetData>
  <conditionalFormatting sqref="B3:I4">
    <cfRule type="cellIs" dxfId="1" priority="2" operator="greaterThan">
      <formula>34</formula>
    </cfRule>
  </conditionalFormatting>
  <conditionalFormatting sqref="B10:J11">
    <cfRule type="cellIs" dxfId="0" priority="1" operator="greaterThan">
      <formula>34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FA219-FDD7-4E9E-8DF9-2C5F855ADE58}">
  <dimension ref="A1"/>
  <sheetViews>
    <sheetView workbookViewId="0">
      <selection activeCell="H20" sqref="H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LZEA to June</vt:lpstr>
      <vt:lpstr>LZEB to June</vt:lpstr>
      <vt:lpstr>LZEC to June</vt:lpstr>
      <vt:lpstr>LZED to June</vt:lpstr>
      <vt:lpstr>LZEDAtoD to 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Karr</dc:creator>
  <cp:lastModifiedBy>Linda Karr</cp:lastModifiedBy>
  <dcterms:created xsi:type="dcterms:W3CDTF">2015-06-05T18:17:20Z</dcterms:created>
  <dcterms:modified xsi:type="dcterms:W3CDTF">2026-08-02T17:16:50Z</dcterms:modified>
</cp:coreProperties>
</file>